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5170" windowHeight="11490" tabRatio="900" activeTab="7"/>
  </bookViews>
  <sheets>
    <sheet name="Introducere" sheetId="20" r:id="rId1"/>
    <sheet name="1 Bilant" sheetId="1" state="hidden" r:id="rId2"/>
    <sheet name="2 Cont RE" sheetId="2" state="hidden" r:id="rId3"/>
    <sheet name="Analiza financiara-extinsa" sheetId="16" state="hidden" r:id="rId4"/>
    <sheet name="3 Analiza financiara-indicatori" sheetId="17" state="hidden" r:id="rId5"/>
    <sheet name="4 Risc beneficiar" sheetId="19" state="hidden" r:id="rId6"/>
    <sheet name=" Buget cerere" sheetId="21" r:id="rId7"/>
    <sheet name=" Investitie" sheetId="22" r:id="rId8"/>
    <sheet name=" Proiectii financiare" sheetId="6" r:id="rId9"/>
    <sheet name="Rentabilitate investitie" sheetId="12" r:id="rId10"/>
    <sheet name="Sustenabilitate (2)" sheetId="23" r:id="rId11"/>
    <sheet name=" Funding-gap" sheetId="14" r:id="rId12"/>
  </sheets>
  <externalReferences>
    <externalReference r:id="rId13"/>
    <externalReference r:id="rId14"/>
    <externalReference r:id="rId15"/>
  </externalReferences>
  <definedNames>
    <definedName name="_7__Proiectii_financiare">Introducere!$A$32</definedName>
    <definedName name="eligibilitate" localSheetId="4">'[1]Risc beneficiar'!$F$5:$F$6</definedName>
    <definedName name="eligibilitate" localSheetId="5">'4 Risc beneficiar'!#REF!</definedName>
    <definedName name="eligibilitate" localSheetId="3">'[1]Risc beneficiar'!$F$5:$F$6</definedName>
    <definedName name="eligibilitate" localSheetId="10">#REF!</definedName>
    <definedName name="eligibilitate">#REF!</definedName>
    <definedName name="tip_beneficiar" localSheetId="5">'4 Risc beneficiar'!#REF!</definedName>
    <definedName name="tip_beneficiar" localSheetId="10">#REF!</definedName>
    <definedName name="tip_beneficiar">#REF!</definedName>
  </definedNames>
  <calcPr calcId="145621"/>
</workbook>
</file>

<file path=xl/calcChain.xml><?xml version="1.0" encoding="utf-8"?>
<calcChain xmlns="http://schemas.openxmlformats.org/spreadsheetml/2006/main">
  <c r="K104" i="22" l="1"/>
  <c r="G68" i="22" l="1"/>
  <c r="H68" i="22"/>
  <c r="I68" i="22"/>
  <c r="F68" i="22"/>
  <c r="G67" i="22"/>
  <c r="H67" i="22"/>
  <c r="I67" i="22"/>
  <c r="F67" i="22"/>
  <c r="C102" i="6" l="1"/>
  <c r="C101" i="6"/>
  <c r="C30" i="6"/>
  <c r="E26" i="21" l="1"/>
  <c r="B224" i="6" l="1"/>
  <c r="F134" i="6"/>
  <c r="G134" i="6"/>
  <c r="H134" i="6"/>
  <c r="I134" i="6"/>
  <c r="J134" i="6"/>
  <c r="K134" i="6"/>
  <c r="L134" i="6"/>
  <c r="M134" i="6"/>
  <c r="N134" i="6"/>
  <c r="O134" i="6"/>
  <c r="P134" i="6"/>
  <c r="Q134" i="6"/>
  <c r="R134" i="6"/>
  <c r="E134" i="6"/>
  <c r="E206" i="6"/>
  <c r="F211" i="6"/>
  <c r="G211" i="6"/>
  <c r="H211" i="6"/>
  <c r="I211" i="6"/>
  <c r="J211" i="6"/>
  <c r="K211" i="6"/>
  <c r="L211" i="6"/>
  <c r="M211" i="6"/>
  <c r="N211" i="6"/>
  <c r="O211" i="6"/>
  <c r="P211" i="6"/>
  <c r="Q211" i="6"/>
  <c r="R211" i="6"/>
  <c r="F209" i="6"/>
  <c r="G209" i="6"/>
  <c r="H209" i="6"/>
  <c r="I209" i="6"/>
  <c r="J209" i="6"/>
  <c r="K209" i="6"/>
  <c r="L209" i="6"/>
  <c r="M209" i="6"/>
  <c r="N209" i="6"/>
  <c r="O209" i="6"/>
  <c r="P209" i="6"/>
  <c r="Q209" i="6"/>
  <c r="R209" i="6"/>
  <c r="F208" i="6"/>
  <c r="G208" i="6"/>
  <c r="H208" i="6"/>
  <c r="I208" i="6"/>
  <c r="J208" i="6"/>
  <c r="K208" i="6"/>
  <c r="L208" i="6"/>
  <c r="M208" i="6"/>
  <c r="N208" i="6"/>
  <c r="O208" i="6"/>
  <c r="P208" i="6"/>
  <c r="Q208" i="6"/>
  <c r="R208" i="6"/>
  <c r="F207" i="6"/>
  <c r="G207" i="6"/>
  <c r="H207" i="6"/>
  <c r="I207" i="6"/>
  <c r="J207" i="6"/>
  <c r="K207" i="6"/>
  <c r="L207" i="6"/>
  <c r="M207" i="6"/>
  <c r="N207" i="6"/>
  <c r="O207" i="6"/>
  <c r="P207" i="6"/>
  <c r="Q207" i="6"/>
  <c r="R207" i="6"/>
  <c r="F206" i="6"/>
  <c r="G206" i="6"/>
  <c r="H206" i="6"/>
  <c r="I206" i="6"/>
  <c r="J206" i="6"/>
  <c r="K206" i="6"/>
  <c r="L206" i="6"/>
  <c r="M206" i="6"/>
  <c r="N206" i="6"/>
  <c r="O206" i="6"/>
  <c r="P206" i="6"/>
  <c r="Q206" i="6"/>
  <c r="R206" i="6"/>
  <c r="F204" i="6"/>
  <c r="G204" i="6"/>
  <c r="H204" i="6"/>
  <c r="I204" i="6"/>
  <c r="J204" i="6"/>
  <c r="K204" i="6"/>
  <c r="L204" i="6"/>
  <c r="M204" i="6"/>
  <c r="N204" i="6"/>
  <c r="O204" i="6"/>
  <c r="P204" i="6"/>
  <c r="Q204" i="6"/>
  <c r="R204" i="6"/>
  <c r="F203" i="6"/>
  <c r="G203" i="6"/>
  <c r="H203" i="6"/>
  <c r="I203" i="6"/>
  <c r="J203" i="6"/>
  <c r="K203" i="6"/>
  <c r="L203" i="6"/>
  <c r="M203" i="6"/>
  <c r="N203" i="6"/>
  <c r="O203" i="6"/>
  <c r="P203" i="6"/>
  <c r="Q203" i="6"/>
  <c r="R203" i="6"/>
  <c r="F202" i="6"/>
  <c r="G202" i="6"/>
  <c r="H202" i="6"/>
  <c r="I202" i="6"/>
  <c r="J202" i="6"/>
  <c r="K202" i="6"/>
  <c r="L202" i="6"/>
  <c r="M202" i="6"/>
  <c r="N202" i="6"/>
  <c r="O202" i="6"/>
  <c r="P202" i="6"/>
  <c r="Q202" i="6"/>
  <c r="R202" i="6"/>
  <c r="F201" i="6"/>
  <c r="G201" i="6"/>
  <c r="H201" i="6"/>
  <c r="I201" i="6"/>
  <c r="J201" i="6"/>
  <c r="K201" i="6"/>
  <c r="L201" i="6"/>
  <c r="M201" i="6"/>
  <c r="N201" i="6"/>
  <c r="O201" i="6"/>
  <c r="P201" i="6"/>
  <c r="Q201" i="6"/>
  <c r="R201" i="6"/>
  <c r="F200" i="6"/>
  <c r="G200" i="6"/>
  <c r="H200" i="6"/>
  <c r="I200" i="6"/>
  <c r="J200" i="6"/>
  <c r="K200" i="6"/>
  <c r="L200" i="6"/>
  <c r="M200" i="6"/>
  <c r="N200" i="6"/>
  <c r="O200" i="6"/>
  <c r="P200" i="6"/>
  <c r="Q200" i="6"/>
  <c r="R200" i="6"/>
  <c r="F199" i="6"/>
  <c r="G199" i="6"/>
  <c r="H199" i="6"/>
  <c r="I199" i="6"/>
  <c r="J199" i="6"/>
  <c r="K199" i="6"/>
  <c r="L199" i="6"/>
  <c r="M199" i="6"/>
  <c r="N199" i="6"/>
  <c r="O199" i="6"/>
  <c r="P199" i="6"/>
  <c r="Q199" i="6"/>
  <c r="R199" i="6"/>
  <c r="F198" i="6"/>
  <c r="G198" i="6"/>
  <c r="H198" i="6"/>
  <c r="I198" i="6"/>
  <c r="J198" i="6"/>
  <c r="K198" i="6"/>
  <c r="L198" i="6"/>
  <c r="M198" i="6"/>
  <c r="N198" i="6"/>
  <c r="O198" i="6"/>
  <c r="P198" i="6"/>
  <c r="Q198" i="6"/>
  <c r="R198" i="6"/>
  <c r="F197" i="6"/>
  <c r="G197" i="6"/>
  <c r="H197" i="6"/>
  <c r="I197" i="6"/>
  <c r="J197" i="6"/>
  <c r="K197" i="6"/>
  <c r="L197" i="6"/>
  <c r="M197" i="6"/>
  <c r="N197" i="6"/>
  <c r="O197" i="6"/>
  <c r="P197" i="6"/>
  <c r="Q197" i="6"/>
  <c r="R197" i="6"/>
  <c r="F195" i="6"/>
  <c r="G195" i="6"/>
  <c r="H195" i="6"/>
  <c r="I195" i="6"/>
  <c r="J195" i="6"/>
  <c r="K195" i="6"/>
  <c r="L195" i="6"/>
  <c r="M195" i="6"/>
  <c r="N195" i="6"/>
  <c r="O195" i="6"/>
  <c r="P195" i="6"/>
  <c r="Q195" i="6"/>
  <c r="R195" i="6"/>
  <c r="F194" i="6"/>
  <c r="G194" i="6"/>
  <c r="H194" i="6"/>
  <c r="I194" i="6"/>
  <c r="J194" i="6"/>
  <c r="K194" i="6"/>
  <c r="L194" i="6"/>
  <c r="M194" i="6"/>
  <c r="N194" i="6"/>
  <c r="O194" i="6"/>
  <c r="P194" i="6"/>
  <c r="Q194" i="6"/>
  <c r="R194" i="6"/>
  <c r="F193" i="6"/>
  <c r="G193" i="6"/>
  <c r="H193" i="6"/>
  <c r="I193" i="6"/>
  <c r="J193" i="6"/>
  <c r="K193" i="6"/>
  <c r="L193" i="6"/>
  <c r="M193" i="6"/>
  <c r="N193" i="6"/>
  <c r="O193" i="6"/>
  <c r="P193" i="6"/>
  <c r="Q193" i="6"/>
  <c r="R193" i="6"/>
  <c r="F192" i="6"/>
  <c r="G192" i="6"/>
  <c r="H192" i="6"/>
  <c r="I192" i="6"/>
  <c r="J192" i="6"/>
  <c r="K192" i="6"/>
  <c r="L192" i="6"/>
  <c r="M192" i="6"/>
  <c r="N192" i="6"/>
  <c r="O192" i="6"/>
  <c r="P192" i="6"/>
  <c r="Q192" i="6"/>
  <c r="R192" i="6"/>
  <c r="F191" i="6"/>
  <c r="G191" i="6"/>
  <c r="H191" i="6"/>
  <c r="I191" i="6"/>
  <c r="J191" i="6"/>
  <c r="K191" i="6"/>
  <c r="L191" i="6"/>
  <c r="M191" i="6"/>
  <c r="N191" i="6"/>
  <c r="O191" i="6"/>
  <c r="P191" i="6"/>
  <c r="Q191" i="6"/>
  <c r="R191" i="6"/>
  <c r="F190" i="6"/>
  <c r="G190" i="6"/>
  <c r="H190" i="6"/>
  <c r="I190" i="6"/>
  <c r="J190" i="6"/>
  <c r="K190" i="6"/>
  <c r="L190" i="6"/>
  <c r="M190" i="6"/>
  <c r="N190" i="6"/>
  <c r="O190" i="6"/>
  <c r="P190" i="6"/>
  <c r="Q190" i="6"/>
  <c r="R190" i="6"/>
  <c r="F189" i="6"/>
  <c r="G189" i="6"/>
  <c r="H189" i="6"/>
  <c r="I189" i="6"/>
  <c r="J189" i="6"/>
  <c r="K189" i="6"/>
  <c r="L189" i="6"/>
  <c r="M189" i="6"/>
  <c r="N189" i="6"/>
  <c r="O189" i="6"/>
  <c r="P189" i="6"/>
  <c r="Q189" i="6"/>
  <c r="R189" i="6"/>
  <c r="F188" i="6"/>
  <c r="G188" i="6"/>
  <c r="H188" i="6"/>
  <c r="I188" i="6"/>
  <c r="J188" i="6"/>
  <c r="K188" i="6"/>
  <c r="L188" i="6"/>
  <c r="M188" i="6"/>
  <c r="N188" i="6"/>
  <c r="O188" i="6"/>
  <c r="P188" i="6"/>
  <c r="Q188" i="6"/>
  <c r="R188" i="6"/>
  <c r="F187" i="6"/>
  <c r="G187" i="6"/>
  <c r="H187" i="6"/>
  <c r="I187" i="6"/>
  <c r="J187" i="6"/>
  <c r="K187" i="6"/>
  <c r="L187" i="6"/>
  <c r="M187" i="6"/>
  <c r="N187" i="6"/>
  <c r="O187" i="6"/>
  <c r="P187" i="6"/>
  <c r="Q187" i="6"/>
  <c r="R187" i="6"/>
  <c r="F181" i="6"/>
  <c r="G181" i="6"/>
  <c r="H181" i="6"/>
  <c r="I181" i="6"/>
  <c r="J181" i="6"/>
  <c r="K181" i="6"/>
  <c r="L181" i="6"/>
  <c r="M181" i="6"/>
  <c r="N181" i="6"/>
  <c r="O181" i="6"/>
  <c r="P181" i="6"/>
  <c r="Q181" i="6"/>
  <c r="R181" i="6"/>
  <c r="E181" i="6"/>
  <c r="R180" i="6"/>
  <c r="F180" i="6"/>
  <c r="G180" i="6"/>
  <c r="H180" i="6"/>
  <c r="I180" i="6"/>
  <c r="J180" i="6"/>
  <c r="K180" i="6"/>
  <c r="L180" i="6"/>
  <c r="M180" i="6"/>
  <c r="N180" i="6"/>
  <c r="O180" i="6"/>
  <c r="P180" i="6"/>
  <c r="Q180" i="6"/>
  <c r="F178" i="6"/>
  <c r="G178" i="6"/>
  <c r="H178" i="6"/>
  <c r="I178" i="6"/>
  <c r="J178" i="6"/>
  <c r="K178" i="6"/>
  <c r="L178" i="6"/>
  <c r="M178" i="6"/>
  <c r="N178" i="6"/>
  <c r="O178" i="6"/>
  <c r="P178" i="6"/>
  <c r="Q178" i="6"/>
  <c r="R178" i="6"/>
  <c r="F173" i="6"/>
  <c r="G173" i="6"/>
  <c r="H173" i="6"/>
  <c r="I173" i="6"/>
  <c r="J173" i="6"/>
  <c r="K173" i="6"/>
  <c r="L173" i="6"/>
  <c r="M173" i="6"/>
  <c r="N173" i="6"/>
  <c r="O173" i="6"/>
  <c r="P173" i="6"/>
  <c r="Q173" i="6"/>
  <c r="R173" i="6"/>
  <c r="F172" i="6"/>
  <c r="G172" i="6"/>
  <c r="H172" i="6"/>
  <c r="I172" i="6"/>
  <c r="J172" i="6"/>
  <c r="K172" i="6"/>
  <c r="L172" i="6"/>
  <c r="M172" i="6"/>
  <c r="N172" i="6"/>
  <c r="O172" i="6"/>
  <c r="P172" i="6"/>
  <c r="Q172" i="6"/>
  <c r="R172" i="6"/>
  <c r="F171" i="6"/>
  <c r="G171" i="6"/>
  <c r="H171" i="6"/>
  <c r="I171" i="6"/>
  <c r="J171" i="6"/>
  <c r="K171" i="6"/>
  <c r="L171" i="6"/>
  <c r="M171" i="6"/>
  <c r="N171" i="6"/>
  <c r="O171" i="6"/>
  <c r="P171" i="6"/>
  <c r="Q171" i="6"/>
  <c r="R171" i="6"/>
  <c r="F170" i="6"/>
  <c r="G170" i="6"/>
  <c r="H170" i="6"/>
  <c r="I170" i="6"/>
  <c r="J170" i="6"/>
  <c r="K170" i="6"/>
  <c r="L170" i="6"/>
  <c r="M170" i="6"/>
  <c r="N170" i="6"/>
  <c r="O170" i="6"/>
  <c r="P170" i="6"/>
  <c r="Q170" i="6"/>
  <c r="R170" i="6"/>
  <c r="F169" i="6"/>
  <c r="G169" i="6"/>
  <c r="H169" i="6"/>
  <c r="I169" i="6"/>
  <c r="J169" i="6"/>
  <c r="K169" i="6"/>
  <c r="L169" i="6"/>
  <c r="M169" i="6"/>
  <c r="N169" i="6"/>
  <c r="O169" i="6"/>
  <c r="P169" i="6"/>
  <c r="Q169" i="6"/>
  <c r="R169" i="6"/>
  <c r="F168" i="6"/>
  <c r="G168" i="6"/>
  <c r="H168" i="6"/>
  <c r="I168" i="6"/>
  <c r="J168" i="6"/>
  <c r="K168" i="6"/>
  <c r="L168" i="6"/>
  <c r="M168" i="6"/>
  <c r="N168" i="6"/>
  <c r="O168" i="6"/>
  <c r="P168" i="6"/>
  <c r="Q168" i="6"/>
  <c r="R168" i="6"/>
  <c r="F167" i="6"/>
  <c r="G167" i="6"/>
  <c r="H167" i="6"/>
  <c r="I167" i="6"/>
  <c r="J167" i="6"/>
  <c r="K167" i="6"/>
  <c r="L167" i="6"/>
  <c r="M167" i="6"/>
  <c r="N167" i="6"/>
  <c r="O167" i="6"/>
  <c r="P167" i="6"/>
  <c r="Q167" i="6"/>
  <c r="R167" i="6"/>
  <c r="F166" i="6"/>
  <c r="G166" i="6"/>
  <c r="H166" i="6"/>
  <c r="I166" i="6"/>
  <c r="J166" i="6"/>
  <c r="K166" i="6"/>
  <c r="L166" i="6"/>
  <c r="M166" i="6"/>
  <c r="N166" i="6"/>
  <c r="O166" i="6"/>
  <c r="P166" i="6"/>
  <c r="Q166" i="6"/>
  <c r="R166" i="6"/>
  <c r="F164" i="6"/>
  <c r="G164" i="6"/>
  <c r="H164" i="6"/>
  <c r="I164" i="6"/>
  <c r="J164" i="6"/>
  <c r="K164" i="6"/>
  <c r="L164" i="6"/>
  <c r="M164" i="6"/>
  <c r="N164" i="6"/>
  <c r="O164" i="6"/>
  <c r="P164" i="6"/>
  <c r="Q164" i="6"/>
  <c r="R164" i="6"/>
  <c r="F163" i="6"/>
  <c r="G163" i="6"/>
  <c r="H163" i="6"/>
  <c r="I163" i="6"/>
  <c r="J163" i="6"/>
  <c r="K163" i="6"/>
  <c r="L163" i="6"/>
  <c r="M163" i="6"/>
  <c r="N163" i="6"/>
  <c r="O163" i="6"/>
  <c r="P163" i="6"/>
  <c r="Q163" i="6"/>
  <c r="R163" i="6"/>
  <c r="F162" i="6"/>
  <c r="G162" i="6"/>
  <c r="H162" i="6"/>
  <c r="I162" i="6"/>
  <c r="J162" i="6"/>
  <c r="K162" i="6"/>
  <c r="L162" i="6"/>
  <c r="M162" i="6"/>
  <c r="N162" i="6"/>
  <c r="O162" i="6"/>
  <c r="P162" i="6"/>
  <c r="Q162" i="6"/>
  <c r="R162" i="6"/>
  <c r="F161" i="6"/>
  <c r="G161" i="6"/>
  <c r="H161" i="6"/>
  <c r="I161" i="6"/>
  <c r="J161" i="6"/>
  <c r="K161" i="6"/>
  <c r="L161" i="6"/>
  <c r="M161" i="6"/>
  <c r="N161" i="6"/>
  <c r="O161" i="6"/>
  <c r="P161" i="6"/>
  <c r="Q161" i="6"/>
  <c r="R161" i="6"/>
  <c r="F160" i="6"/>
  <c r="G160" i="6"/>
  <c r="H160" i="6"/>
  <c r="I160" i="6"/>
  <c r="J160" i="6"/>
  <c r="K160" i="6"/>
  <c r="L160" i="6"/>
  <c r="M160" i="6"/>
  <c r="N160" i="6"/>
  <c r="O160" i="6"/>
  <c r="P160" i="6"/>
  <c r="Q160" i="6"/>
  <c r="R160" i="6"/>
  <c r="F159" i="6"/>
  <c r="G159" i="6"/>
  <c r="H159" i="6"/>
  <c r="I159" i="6"/>
  <c r="J159" i="6"/>
  <c r="K159" i="6"/>
  <c r="L159" i="6"/>
  <c r="M159" i="6"/>
  <c r="N159" i="6"/>
  <c r="O159" i="6"/>
  <c r="P159" i="6"/>
  <c r="Q159" i="6"/>
  <c r="R159" i="6"/>
  <c r="F158" i="6"/>
  <c r="G158" i="6"/>
  <c r="H158" i="6"/>
  <c r="I158" i="6"/>
  <c r="J158" i="6"/>
  <c r="K158" i="6"/>
  <c r="L158" i="6"/>
  <c r="M158" i="6"/>
  <c r="N158" i="6"/>
  <c r="O158" i="6"/>
  <c r="P158" i="6"/>
  <c r="Q158" i="6"/>
  <c r="R158" i="6"/>
  <c r="F157" i="6"/>
  <c r="G157" i="6"/>
  <c r="H157" i="6"/>
  <c r="I157" i="6"/>
  <c r="J157" i="6"/>
  <c r="K157" i="6"/>
  <c r="L157" i="6"/>
  <c r="M157" i="6"/>
  <c r="N157" i="6"/>
  <c r="O157" i="6"/>
  <c r="P157" i="6"/>
  <c r="Q157" i="6"/>
  <c r="R157" i="6"/>
  <c r="F156" i="6"/>
  <c r="G156" i="6"/>
  <c r="H156" i="6"/>
  <c r="I156" i="6"/>
  <c r="J156" i="6"/>
  <c r="K156" i="6"/>
  <c r="L156" i="6"/>
  <c r="M156" i="6"/>
  <c r="N156" i="6"/>
  <c r="O156" i="6"/>
  <c r="P156" i="6"/>
  <c r="Q156" i="6"/>
  <c r="R156" i="6"/>
  <c r="F155" i="6"/>
  <c r="G155" i="6"/>
  <c r="H155" i="6"/>
  <c r="I155" i="6"/>
  <c r="J155" i="6"/>
  <c r="K155" i="6"/>
  <c r="L155" i="6"/>
  <c r="M155" i="6"/>
  <c r="N155" i="6"/>
  <c r="O155" i="6"/>
  <c r="P155" i="6"/>
  <c r="Q155" i="6"/>
  <c r="R155" i="6"/>
  <c r="F154" i="6"/>
  <c r="G154" i="6"/>
  <c r="H154" i="6"/>
  <c r="I154" i="6"/>
  <c r="J154" i="6"/>
  <c r="K154" i="6"/>
  <c r="L154" i="6"/>
  <c r="M154" i="6"/>
  <c r="N154" i="6"/>
  <c r="O154" i="6"/>
  <c r="P154" i="6"/>
  <c r="Q154" i="6"/>
  <c r="R154" i="6"/>
  <c r="F153" i="6"/>
  <c r="G153" i="6"/>
  <c r="H153" i="6"/>
  <c r="I153" i="6"/>
  <c r="J153" i="6"/>
  <c r="K153" i="6"/>
  <c r="L153" i="6"/>
  <c r="M153" i="6"/>
  <c r="N153" i="6"/>
  <c r="O153" i="6"/>
  <c r="P153" i="6"/>
  <c r="Q153" i="6"/>
  <c r="R153" i="6"/>
  <c r="F152" i="6"/>
  <c r="G152" i="6"/>
  <c r="H152" i="6"/>
  <c r="I152" i="6"/>
  <c r="J152" i="6"/>
  <c r="K152" i="6"/>
  <c r="L152" i="6"/>
  <c r="M152" i="6"/>
  <c r="N152" i="6"/>
  <c r="O152" i="6"/>
  <c r="P152" i="6"/>
  <c r="Q152" i="6"/>
  <c r="R152" i="6"/>
  <c r="G49" i="21" l="1"/>
  <c r="F49" i="21"/>
  <c r="D49" i="21"/>
  <c r="C49" i="21"/>
  <c r="G46" i="21"/>
  <c r="F46" i="21"/>
  <c r="D46" i="21"/>
  <c r="C46" i="21"/>
  <c r="G32" i="21"/>
  <c r="G37" i="21" s="1"/>
  <c r="F32" i="21"/>
  <c r="F37" i="21" s="1"/>
  <c r="H37" i="21" s="1"/>
  <c r="D32" i="21"/>
  <c r="C32" i="21"/>
  <c r="C37" i="21" s="1"/>
  <c r="G30" i="21"/>
  <c r="F30" i="21"/>
  <c r="D30" i="21"/>
  <c r="C30" i="21"/>
  <c r="G24" i="21"/>
  <c r="F24" i="21"/>
  <c r="D24" i="21"/>
  <c r="C24" i="21"/>
  <c r="G16" i="21"/>
  <c r="F16" i="21"/>
  <c r="G13" i="21"/>
  <c r="F13" i="21"/>
  <c r="C13" i="21"/>
  <c r="H65" i="21"/>
  <c r="H48" i="21"/>
  <c r="H45" i="21"/>
  <c r="H44" i="21"/>
  <c r="H43" i="21"/>
  <c r="H36" i="21"/>
  <c r="H35" i="21"/>
  <c r="H34" i="21"/>
  <c r="H33" i="21"/>
  <c r="H32" i="21"/>
  <c r="H29" i="21"/>
  <c r="H27" i="21"/>
  <c r="H26" i="21"/>
  <c r="I26" i="21" s="1"/>
  <c r="H23" i="21"/>
  <c r="H22" i="21"/>
  <c r="H20" i="21"/>
  <c r="H19" i="21"/>
  <c r="H18" i="21"/>
  <c r="H15" i="21"/>
  <c r="H12" i="21"/>
  <c r="H11" i="21"/>
  <c r="E65" i="21"/>
  <c r="E48" i="21"/>
  <c r="E45" i="21"/>
  <c r="E44" i="21"/>
  <c r="E43" i="21"/>
  <c r="E36" i="21"/>
  <c r="E35" i="21"/>
  <c r="I35" i="21" s="1"/>
  <c r="E34" i="21"/>
  <c r="E33" i="21"/>
  <c r="E29" i="21"/>
  <c r="E27" i="21"/>
  <c r="E23" i="21"/>
  <c r="E22" i="21"/>
  <c r="E20" i="21"/>
  <c r="E19" i="21"/>
  <c r="E18" i="21"/>
  <c r="E15" i="21"/>
  <c r="E12" i="21"/>
  <c r="E11" i="21"/>
  <c r="I20" i="21" l="1"/>
  <c r="I43" i="21"/>
  <c r="I22" i="21"/>
  <c r="I19" i="21"/>
  <c r="H30" i="21"/>
  <c r="E49" i="21"/>
  <c r="I12" i="21"/>
  <c r="I29" i="21"/>
  <c r="I15" i="21"/>
  <c r="I36" i="21"/>
  <c r="E30" i="21"/>
  <c r="I30" i="21" s="1"/>
  <c r="E46" i="21"/>
  <c r="H46" i="21"/>
  <c r="E32" i="21"/>
  <c r="I44" i="21"/>
  <c r="I27" i="21"/>
  <c r="I34" i="21"/>
  <c r="I65" i="21"/>
  <c r="H49" i="21"/>
  <c r="I48" i="21"/>
  <c r="I45" i="21"/>
  <c r="I32" i="21"/>
  <c r="I33" i="21"/>
  <c r="I18" i="21"/>
  <c r="I23" i="21"/>
  <c r="I11" i="21"/>
  <c r="H13" i="21"/>
  <c r="E24" i="21"/>
  <c r="D37" i="21"/>
  <c r="E37" i="21" s="1"/>
  <c r="I37" i="21" s="1"/>
  <c r="H16" i="21"/>
  <c r="H24" i="21"/>
  <c r="I46" i="21" l="1"/>
  <c r="I49" i="21"/>
  <c r="I24" i="21"/>
  <c r="R12" i="23"/>
  <c r="B47" i="12"/>
  <c r="C39" i="12" s="1"/>
  <c r="E39" i="12" s="1"/>
  <c r="C135" i="6"/>
  <c r="E44" i="6"/>
  <c r="C45" i="12" l="1"/>
  <c r="E45" i="12" s="1"/>
  <c r="C42" i="12"/>
  <c r="E42" i="12" s="1"/>
  <c r="C46" i="12"/>
  <c r="E46" i="12" s="1"/>
  <c r="C38" i="12"/>
  <c r="E38" i="12" s="1"/>
  <c r="C41" i="12"/>
  <c r="E41" i="12" s="1"/>
  <c r="C44" i="12"/>
  <c r="E44" i="12" s="1"/>
  <c r="C40" i="12"/>
  <c r="E40" i="12" s="1"/>
  <c r="C43" i="12"/>
  <c r="E43" i="12" s="1"/>
  <c r="B48" i="22"/>
  <c r="B46" i="22"/>
  <c r="B45" i="22"/>
  <c r="B41" i="22"/>
  <c r="C13" i="1" l="1"/>
  <c r="C37" i="12" l="1"/>
  <c r="C47" i="12" s="1"/>
  <c r="G86" i="22"/>
  <c r="H86" i="22"/>
  <c r="I86" i="22"/>
  <c r="F86" i="22"/>
  <c r="G19" i="14"/>
  <c r="H19" i="14"/>
  <c r="I19" i="14"/>
  <c r="J19" i="14"/>
  <c r="K19" i="14"/>
  <c r="L19" i="14"/>
  <c r="M19" i="14"/>
  <c r="N19" i="14"/>
  <c r="O19" i="14"/>
  <c r="P19" i="14"/>
  <c r="Q19" i="14"/>
  <c r="R19" i="14"/>
  <c r="F19" i="14"/>
  <c r="C52" i="12"/>
  <c r="D52" i="12" s="1"/>
  <c r="E52" i="12" s="1"/>
  <c r="F52" i="12" s="1"/>
  <c r="G52" i="12" s="1"/>
  <c r="H52" i="12" s="1"/>
  <c r="I52" i="12" s="1"/>
  <c r="J52" i="12" s="1"/>
  <c r="K52" i="12" s="1"/>
  <c r="L52" i="12" s="1"/>
  <c r="M52" i="12" s="1"/>
  <c r="N52" i="12" s="1"/>
  <c r="O52" i="12" s="1"/>
  <c r="E37" i="12" l="1"/>
  <c r="E47" i="12" s="1"/>
  <c r="P50" i="12" s="1"/>
  <c r="D78" i="21"/>
  <c r="F104" i="22" l="1"/>
  <c r="E154" i="6" l="1"/>
  <c r="E152" i="6"/>
  <c r="E139" i="6"/>
  <c r="E141" i="6" s="1"/>
  <c r="F115" i="6"/>
  <c r="G115" i="6"/>
  <c r="H115" i="6"/>
  <c r="I115" i="6"/>
  <c r="J115" i="6"/>
  <c r="K115" i="6"/>
  <c r="L115" i="6"/>
  <c r="M115" i="6"/>
  <c r="N115" i="6"/>
  <c r="O115" i="6"/>
  <c r="P115" i="6"/>
  <c r="Q115" i="6"/>
  <c r="R115" i="6"/>
  <c r="E115" i="6"/>
  <c r="E186" i="6" s="1"/>
  <c r="F125" i="6"/>
  <c r="G125" i="6"/>
  <c r="H125" i="6"/>
  <c r="I125" i="6"/>
  <c r="J125" i="6"/>
  <c r="K125" i="6"/>
  <c r="L125" i="6"/>
  <c r="M125" i="6"/>
  <c r="N125" i="6"/>
  <c r="O125" i="6"/>
  <c r="P125" i="6"/>
  <c r="Q125" i="6"/>
  <c r="R125" i="6"/>
  <c r="E125" i="6"/>
  <c r="F111" i="6"/>
  <c r="G111" i="6"/>
  <c r="H111" i="6"/>
  <c r="I111" i="6"/>
  <c r="J111" i="6"/>
  <c r="K111" i="6"/>
  <c r="L111" i="6"/>
  <c r="M111" i="6"/>
  <c r="N111" i="6"/>
  <c r="O111" i="6"/>
  <c r="P111" i="6"/>
  <c r="Q111" i="6"/>
  <c r="R111" i="6"/>
  <c r="E111" i="6"/>
  <c r="E108" i="6"/>
  <c r="E103" i="6"/>
  <c r="E172" i="6"/>
  <c r="E171" i="6"/>
  <c r="J139" i="6"/>
  <c r="R139" i="6"/>
  <c r="F108" i="6"/>
  <c r="F112" i="6" s="1"/>
  <c r="G108" i="6"/>
  <c r="H108" i="6"/>
  <c r="I108" i="6"/>
  <c r="J108" i="6"/>
  <c r="K108" i="6"/>
  <c r="L108" i="6"/>
  <c r="M108" i="6"/>
  <c r="M112" i="6" s="1"/>
  <c r="N108" i="6"/>
  <c r="N112" i="6" s="1"/>
  <c r="O108" i="6"/>
  <c r="P108" i="6"/>
  <c r="Q108" i="6"/>
  <c r="R108" i="6"/>
  <c r="F103" i="6"/>
  <c r="G103" i="6"/>
  <c r="H103" i="6"/>
  <c r="I103" i="6"/>
  <c r="J103" i="6"/>
  <c r="K103" i="6"/>
  <c r="L103" i="6"/>
  <c r="M103" i="6"/>
  <c r="N103" i="6"/>
  <c r="O103" i="6"/>
  <c r="P103" i="6"/>
  <c r="Q103" i="6"/>
  <c r="R103" i="6"/>
  <c r="F94" i="6"/>
  <c r="G94" i="6"/>
  <c r="H94" i="6"/>
  <c r="I94" i="6"/>
  <c r="J94" i="6"/>
  <c r="K94" i="6"/>
  <c r="L94" i="6"/>
  <c r="M94" i="6"/>
  <c r="N94" i="6"/>
  <c r="O94" i="6"/>
  <c r="P94" i="6"/>
  <c r="Q94" i="6"/>
  <c r="R94" i="6"/>
  <c r="E94" i="6"/>
  <c r="F63" i="6"/>
  <c r="F68" i="6" s="1"/>
  <c r="F70" i="6" s="1"/>
  <c r="G63" i="6"/>
  <c r="G68" i="6" s="1"/>
  <c r="G70" i="6" s="1"/>
  <c r="H63" i="6"/>
  <c r="H68" i="6" s="1"/>
  <c r="H70" i="6" s="1"/>
  <c r="I63" i="6"/>
  <c r="I68" i="6" s="1"/>
  <c r="I70" i="6" s="1"/>
  <c r="J63" i="6"/>
  <c r="J68" i="6" s="1"/>
  <c r="J70" i="6" s="1"/>
  <c r="K63" i="6"/>
  <c r="K68" i="6" s="1"/>
  <c r="K70" i="6" s="1"/>
  <c r="L63" i="6"/>
  <c r="L68" i="6" s="1"/>
  <c r="L70" i="6" s="1"/>
  <c r="M63" i="6"/>
  <c r="M68" i="6" s="1"/>
  <c r="M70" i="6" s="1"/>
  <c r="N63" i="6"/>
  <c r="N68" i="6" s="1"/>
  <c r="N70" i="6" s="1"/>
  <c r="O63" i="6"/>
  <c r="O68" i="6" s="1"/>
  <c r="O70" i="6" s="1"/>
  <c r="P63" i="6"/>
  <c r="P68" i="6" s="1"/>
  <c r="P70" i="6" s="1"/>
  <c r="Q63" i="6"/>
  <c r="Q68" i="6" s="1"/>
  <c r="Q70" i="6" s="1"/>
  <c r="R63" i="6"/>
  <c r="R68" i="6" s="1"/>
  <c r="R70" i="6" s="1"/>
  <c r="E63" i="6"/>
  <c r="E68" i="6" s="1"/>
  <c r="E70" i="6" s="1"/>
  <c r="F54" i="6"/>
  <c r="F196" i="6" s="1"/>
  <c r="G54" i="6"/>
  <c r="G196" i="6" s="1"/>
  <c r="H54" i="6"/>
  <c r="H196" i="6" s="1"/>
  <c r="I54" i="6"/>
  <c r="I196" i="6" s="1"/>
  <c r="J54" i="6"/>
  <c r="J196" i="6" s="1"/>
  <c r="K54" i="6"/>
  <c r="K196" i="6" s="1"/>
  <c r="L54" i="6"/>
  <c r="L196" i="6" s="1"/>
  <c r="M54" i="6"/>
  <c r="M196" i="6" s="1"/>
  <c r="N54" i="6"/>
  <c r="N196" i="6" s="1"/>
  <c r="O54" i="6"/>
  <c r="P54" i="6"/>
  <c r="P196" i="6" s="1"/>
  <c r="Q54" i="6"/>
  <c r="Q196" i="6" s="1"/>
  <c r="R54" i="6"/>
  <c r="R196" i="6" s="1"/>
  <c r="E54" i="6"/>
  <c r="F40" i="6"/>
  <c r="F182" i="6" s="1"/>
  <c r="G40" i="6"/>
  <c r="G182" i="6" s="1"/>
  <c r="H40" i="6"/>
  <c r="H182" i="6" s="1"/>
  <c r="I40" i="6"/>
  <c r="I182" i="6" s="1"/>
  <c r="J40" i="6"/>
  <c r="J182" i="6" s="1"/>
  <c r="K40" i="6"/>
  <c r="L40" i="6"/>
  <c r="L182" i="6" s="1"/>
  <c r="M40" i="6"/>
  <c r="M182" i="6" s="1"/>
  <c r="N40" i="6"/>
  <c r="N182" i="6" s="1"/>
  <c r="O40" i="6"/>
  <c r="O182" i="6" s="1"/>
  <c r="P40" i="6"/>
  <c r="P182" i="6" s="1"/>
  <c r="Q40" i="6"/>
  <c r="Q182" i="6" s="1"/>
  <c r="R40" i="6"/>
  <c r="R182" i="6" s="1"/>
  <c r="E40" i="6"/>
  <c r="E182" i="6" s="1"/>
  <c r="F37" i="6"/>
  <c r="G37" i="6"/>
  <c r="H37" i="6"/>
  <c r="I37" i="6"/>
  <c r="J37" i="6"/>
  <c r="K37" i="6"/>
  <c r="L37" i="6"/>
  <c r="L179" i="6" s="1"/>
  <c r="M37" i="6"/>
  <c r="N37" i="6"/>
  <c r="O37" i="6"/>
  <c r="P37" i="6"/>
  <c r="Q37" i="6"/>
  <c r="R37" i="6"/>
  <c r="E37" i="6"/>
  <c r="F32" i="6"/>
  <c r="G32" i="6"/>
  <c r="H32" i="6"/>
  <c r="I32" i="6"/>
  <c r="J32" i="6"/>
  <c r="K32" i="6"/>
  <c r="L32" i="6"/>
  <c r="M32" i="6"/>
  <c r="N32" i="6"/>
  <c r="O32" i="6"/>
  <c r="P32" i="6"/>
  <c r="Q32" i="6"/>
  <c r="R32" i="6"/>
  <c r="E32" i="6"/>
  <c r="F23" i="6"/>
  <c r="G23" i="6"/>
  <c r="G165" i="6" s="1"/>
  <c r="H23" i="6"/>
  <c r="I23" i="6"/>
  <c r="I165" i="6" s="1"/>
  <c r="J23" i="6"/>
  <c r="K23" i="6"/>
  <c r="L23" i="6"/>
  <c r="M23" i="6"/>
  <c r="N23" i="6"/>
  <c r="O23" i="6"/>
  <c r="O165" i="6" s="1"/>
  <c r="P23" i="6"/>
  <c r="P165" i="6" s="1"/>
  <c r="Q23" i="6"/>
  <c r="Q165" i="6" s="1"/>
  <c r="R23" i="6"/>
  <c r="R165" i="6" s="1"/>
  <c r="E23" i="6"/>
  <c r="O104" i="6" l="1"/>
  <c r="G104" i="6"/>
  <c r="L165" i="6"/>
  <c r="L214" i="6" s="1"/>
  <c r="P179" i="6"/>
  <c r="H179" i="6"/>
  <c r="R112" i="6"/>
  <c r="J112" i="6"/>
  <c r="K165" i="6"/>
  <c r="I174" i="6"/>
  <c r="Q112" i="6"/>
  <c r="I112" i="6"/>
  <c r="P214" i="6"/>
  <c r="N165" i="6"/>
  <c r="F165" i="6"/>
  <c r="M165" i="6"/>
  <c r="K182" i="6"/>
  <c r="Q179" i="6"/>
  <c r="Q214" i="6" s="1"/>
  <c r="M179" i="6"/>
  <c r="I179" i="6"/>
  <c r="I214" i="6" s="1"/>
  <c r="O174" i="6"/>
  <c r="K174" i="6"/>
  <c r="G174" i="6"/>
  <c r="J165" i="6"/>
  <c r="J205" i="6"/>
  <c r="R205" i="6"/>
  <c r="O196" i="6"/>
  <c r="O179" i="6"/>
  <c r="G179" i="6"/>
  <c r="G214" i="6" s="1"/>
  <c r="R179" i="6"/>
  <c r="R214" i="6" s="1"/>
  <c r="N179" i="6"/>
  <c r="J179" i="6"/>
  <c r="J214" i="6" s="1"/>
  <c r="F179" i="6"/>
  <c r="R174" i="6"/>
  <c r="N174" i="6"/>
  <c r="J174" i="6"/>
  <c r="Q174" i="6"/>
  <c r="M174" i="6"/>
  <c r="P174" i="6"/>
  <c r="L174" i="6"/>
  <c r="R104" i="6"/>
  <c r="N104" i="6"/>
  <c r="J104" i="6"/>
  <c r="F174" i="6"/>
  <c r="H174" i="6"/>
  <c r="F104" i="6"/>
  <c r="H165" i="6"/>
  <c r="F205" i="6"/>
  <c r="K41" i="6"/>
  <c r="K179" i="6"/>
  <c r="P139" i="6"/>
  <c r="P210" i="6" s="1"/>
  <c r="P205" i="6"/>
  <c r="L139" i="6"/>
  <c r="L141" i="6" s="1"/>
  <c r="L212" i="6" s="1"/>
  <c r="L205" i="6"/>
  <c r="O139" i="6"/>
  <c r="O141" i="6" s="1"/>
  <c r="O212" i="6" s="1"/>
  <c r="O205" i="6"/>
  <c r="K139" i="6"/>
  <c r="K141" i="6" s="1"/>
  <c r="K212" i="6" s="1"/>
  <c r="K205" i="6"/>
  <c r="G139" i="6"/>
  <c r="G141" i="6" s="1"/>
  <c r="G212" i="6" s="1"/>
  <c r="G205" i="6"/>
  <c r="N139" i="6"/>
  <c r="N141" i="6" s="1"/>
  <c r="N212" i="6" s="1"/>
  <c r="N205" i="6"/>
  <c r="F139" i="6"/>
  <c r="F141" i="6" s="1"/>
  <c r="F212" i="6" s="1"/>
  <c r="Q139" i="6"/>
  <c r="Q141" i="6" s="1"/>
  <c r="Q212" i="6" s="1"/>
  <c r="Q215" i="6" s="1"/>
  <c r="Q205" i="6"/>
  <c r="M139" i="6"/>
  <c r="M210" i="6" s="1"/>
  <c r="M205" i="6"/>
  <c r="I139" i="6"/>
  <c r="I141" i="6" s="1"/>
  <c r="I212" i="6" s="1"/>
  <c r="I205" i="6"/>
  <c r="H139" i="6"/>
  <c r="H210" i="6" s="1"/>
  <c r="H205" i="6"/>
  <c r="R141" i="6"/>
  <c r="R212" i="6" s="1"/>
  <c r="R210" i="6"/>
  <c r="J141" i="6"/>
  <c r="J212" i="6" s="1"/>
  <c r="J210" i="6"/>
  <c r="E142" i="6"/>
  <c r="K112" i="6"/>
  <c r="E112" i="6"/>
  <c r="E41" i="6"/>
  <c r="Q71" i="6"/>
  <c r="I71" i="6"/>
  <c r="L41" i="6"/>
  <c r="Q104" i="6"/>
  <c r="M104" i="6"/>
  <c r="P104" i="6"/>
  <c r="L104" i="6"/>
  <c r="H104" i="6"/>
  <c r="I143" i="6"/>
  <c r="I5" i="23" s="1"/>
  <c r="P33" i="6"/>
  <c r="H33" i="6"/>
  <c r="O33" i="6"/>
  <c r="O175" i="6" s="1"/>
  <c r="G33" i="6"/>
  <c r="G175" i="6" s="1"/>
  <c r="K104" i="6"/>
  <c r="I104" i="6"/>
  <c r="N33" i="6"/>
  <c r="F33" i="6"/>
  <c r="R41" i="6"/>
  <c r="J41" i="6"/>
  <c r="O71" i="6"/>
  <c r="G71" i="6"/>
  <c r="M33" i="6"/>
  <c r="Q41" i="6"/>
  <c r="I41" i="6"/>
  <c r="N71" i="6"/>
  <c r="F71" i="6"/>
  <c r="P71" i="6"/>
  <c r="H71" i="6"/>
  <c r="L112" i="6"/>
  <c r="E144" i="6"/>
  <c r="L33" i="6"/>
  <c r="L175" i="6" s="1"/>
  <c r="P41" i="6"/>
  <c r="H41" i="6"/>
  <c r="M71" i="6"/>
  <c r="E33" i="6"/>
  <c r="K33" i="6"/>
  <c r="O41" i="6"/>
  <c r="G41" i="6"/>
  <c r="E143" i="6"/>
  <c r="E5" i="23" s="1"/>
  <c r="P112" i="6"/>
  <c r="H112" i="6"/>
  <c r="R33" i="6"/>
  <c r="J33" i="6"/>
  <c r="N41" i="6"/>
  <c r="N183" i="6" s="1"/>
  <c r="F41" i="6"/>
  <c r="F183" i="6" s="1"/>
  <c r="E71" i="6"/>
  <c r="K71" i="6"/>
  <c r="O112" i="6"/>
  <c r="G112" i="6"/>
  <c r="Q33" i="6"/>
  <c r="I33" i="6"/>
  <c r="M41" i="6"/>
  <c r="M183" i="6" s="1"/>
  <c r="R71" i="6"/>
  <c r="J71" i="6"/>
  <c r="L71" i="6"/>
  <c r="C172" i="6"/>
  <c r="E104" i="6"/>
  <c r="R183" i="6" l="1"/>
  <c r="F214" i="6"/>
  <c r="I183" i="6"/>
  <c r="J183" i="6"/>
  <c r="H214" i="6"/>
  <c r="J175" i="6"/>
  <c r="F215" i="6"/>
  <c r="M214" i="6"/>
  <c r="O215" i="6"/>
  <c r="N214" i="6"/>
  <c r="H141" i="6"/>
  <c r="H212" i="6" s="1"/>
  <c r="H215" i="6" s="1"/>
  <c r="I215" i="6"/>
  <c r="I175" i="6"/>
  <c r="R175" i="6"/>
  <c r="P175" i="6"/>
  <c r="K214" i="6"/>
  <c r="Q183" i="6"/>
  <c r="G215" i="6"/>
  <c r="P141" i="6"/>
  <c r="P212" i="6" s="1"/>
  <c r="P215" i="6" s="1"/>
  <c r="G210" i="6"/>
  <c r="K215" i="6"/>
  <c r="M175" i="6"/>
  <c r="K175" i="6"/>
  <c r="N175" i="6"/>
  <c r="J215" i="6"/>
  <c r="O183" i="6"/>
  <c r="O214" i="6"/>
  <c r="M141" i="6"/>
  <c r="M212" i="6" s="1"/>
  <c r="M215" i="6" s="1"/>
  <c r="O210" i="6"/>
  <c r="F210" i="6"/>
  <c r="P183" i="6"/>
  <c r="L183" i="6"/>
  <c r="H183" i="6"/>
  <c r="G183" i="6"/>
  <c r="K183" i="6"/>
  <c r="N215" i="6"/>
  <c r="L215" i="6"/>
  <c r="R215" i="6"/>
  <c r="F175" i="6"/>
  <c r="Q175" i="6"/>
  <c r="H175" i="6"/>
  <c r="L210" i="6"/>
  <c r="I210" i="6"/>
  <c r="Q210" i="6"/>
  <c r="N210" i="6"/>
  <c r="K210" i="6"/>
  <c r="F48" i="22"/>
  <c r="F51" i="22"/>
  <c r="G48" i="22"/>
  <c r="I48" i="22"/>
  <c r="B13" i="1" l="1"/>
  <c r="F101" i="22" l="1"/>
  <c r="D13" i="21"/>
  <c r="E13" i="21" s="1"/>
  <c r="I13" i="21" s="1"/>
  <c r="B35" i="1"/>
  <c r="B27" i="1"/>
  <c r="D19" i="1"/>
  <c r="C19" i="1"/>
  <c r="B19" i="1"/>
  <c r="B23" i="1" s="1"/>
  <c r="D13" i="1"/>
  <c r="E12" i="23" l="1"/>
  <c r="E228" i="6"/>
  <c r="F226" i="6"/>
  <c r="G226" i="6"/>
  <c r="H226" i="6"/>
  <c r="E226" i="6"/>
  <c r="F224" i="6"/>
  <c r="G224" i="6"/>
  <c r="H224" i="6"/>
  <c r="E224" i="6"/>
  <c r="C226" i="6" l="1"/>
  <c r="C224" i="6"/>
  <c r="H61" i="21" l="1"/>
  <c r="G62" i="21"/>
  <c r="F62" i="21"/>
  <c r="E61" i="21"/>
  <c r="D62" i="21"/>
  <c r="C62" i="21"/>
  <c r="H58" i="21"/>
  <c r="H57" i="21"/>
  <c r="G59" i="21"/>
  <c r="F59" i="21"/>
  <c r="E58" i="21"/>
  <c r="E57" i="21"/>
  <c r="D59" i="21"/>
  <c r="C59" i="21"/>
  <c r="H54" i="21"/>
  <c r="G55" i="21"/>
  <c r="F55" i="21"/>
  <c r="E54" i="21"/>
  <c r="D55" i="21"/>
  <c r="C55" i="21"/>
  <c r="H51" i="21"/>
  <c r="G52" i="21"/>
  <c r="F52" i="21"/>
  <c r="E51" i="21"/>
  <c r="D52" i="21"/>
  <c r="C52" i="21"/>
  <c r="H40" i="21"/>
  <c r="H39" i="21"/>
  <c r="G41" i="21"/>
  <c r="F41" i="21"/>
  <c r="E40" i="21"/>
  <c r="I40" i="21" s="1"/>
  <c r="E39" i="21"/>
  <c r="I39" i="21" s="1"/>
  <c r="D41" i="21"/>
  <c r="C41" i="21"/>
  <c r="E28" i="21"/>
  <c r="I57" i="21" l="1"/>
  <c r="I58" i="21"/>
  <c r="I61" i="21"/>
  <c r="E41" i="21"/>
  <c r="I41" i="21" s="1"/>
  <c r="H41" i="21"/>
  <c r="E52" i="21"/>
  <c r="E59" i="21"/>
  <c r="H59" i="21"/>
  <c r="E62" i="21"/>
  <c r="E55" i="21"/>
  <c r="I51" i="21"/>
  <c r="H52" i="21"/>
  <c r="H62" i="21"/>
  <c r="I54" i="21"/>
  <c r="H55" i="21"/>
  <c r="I59" i="21"/>
  <c r="H28" i="21"/>
  <c r="I28" i="21" s="1"/>
  <c r="H21" i="21"/>
  <c r="E21" i="21"/>
  <c r="D16" i="21"/>
  <c r="C16" i="21"/>
  <c r="H10" i="21"/>
  <c r="E10" i="21"/>
  <c r="E16" i="21" l="1"/>
  <c r="I16" i="21" s="1"/>
  <c r="I62" i="21"/>
  <c r="I21" i="21"/>
  <c r="I52" i="21"/>
  <c r="I55" i="21"/>
  <c r="I10" i="21"/>
  <c r="G104" i="22"/>
  <c r="H104" i="22"/>
  <c r="I104" i="22"/>
  <c r="J104" i="22"/>
  <c r="L104" i="22"/>
  <c r="M104" i="22"/>
  <c r="N104" i="22"/>
  <c r="L12" i="23" s="1"/>
  <c r="O104" i="22"/>
  <c r="M12" i="23" s="1"/>
  <c r="P104" i="22"/>
  <c r="N12" i="23" s="1"/>
  <c r="Q104" i="22"/>
  <c r="O12" i="23" s="1"/>
  <c r="R104" i="22"/>
  <c r="P12" i="23" s="1"/>
  <c r="S104" i="22"/>
  <c r="Q12" i="23" s="1"/>
  <c r="G101" i="22"/>
  <c r="H101" i="22"/>
  <c r="I101" i="22"/>
  <c r="D60" i="22"/>
  <c r="D57" i="22"/>
  <c r="D56" i="22"/>
  <c r="D53" i="22"/>
  <c r="D50" i="22"/>
  <c r="D39" i="22"/>
  <c r="D38" i="22"/>
  <c r="G61" i="22"/>
  <c r="H61" i="22"/>
  <c r="I61" i="22"/>
  <c r="G58" i="22"/>
  <c r="H58" i="22"/>
  <c r="I58" i="22"/>
  <c r="G54" i="22"/>
  <c r="H54" i="22"/>
  <c r="I54" i="22"/>
  <c r="G51" i="22"/>
  <c r="H51" i="22"/>
  <c r="I51" i="22"/>
  <c r="H48" i="22"/>
  <c r="G45" i="22"/>
  <c r="H45" i="22"/>
  <c r="I45" i="22"/>
  <c r="J228" i="6" l="1"/>
  <c r="J12" i="23"/>
  <c r="J13" i="23" s="1"/>
  <c r="K228" i="6"/>
  <c r="K12" i="23"/>
  <c r="D51" i="22"/>
  <c r="N228" i="6"/>
  <c r="N13" i="23"/>
  <c r="F228" i="6"/>
  <c r="F12" i="23"/>
  <c r="M228" i="6"/>
  <c r="M13" i="23"/>
  <c r="K13" i="23"/>
  <c r="R228" i="6"/>
  <c r="R13" i="23"/>
  <c r="Q13" i="23"/>
  <c r="Q228" i="6"/>
  <c r="I12" i="23"/>
  <c r="I13" i="23" s="1"/>
  <c r="I228" i="6"/>
  <c r="P13" i="23"/>
  <c r="P228" i="6"/>
  <c r="H12" i="23"/>
  <c r="H228" i="6"/>
  <c r="L228" i="6"/>
  <c r="L13" i="23"/>
  <c r="O228" i="6"/>
  <c r="O13" i="23"/>
  <c r="G12" i="23"/>
  <c r="G228" i="6"/>
  <c r="G40" i="22"/>
  <c r="H40" i="22"/>
  <c r="I40" i="22"/>
  <c r="F40" i="22"/>
  <c r="G31" i="22"/>
  <c r="G36" i="22" s="1"/>
  <c r="H31" i="22"/>
  <c r="H36" i="22" s="1"/>
  <c r="I31" i="22"/>
  <c r="I36" i="22" s="1"/>
  <c r="G29" i="22"/>
  <c r="H29" i="22"/>
  <c r="I29" i="22"/>
  <c r="G23" i="22"/>
  <c r="H23" i="22"/>
  <c r="I23" i="22"/>
  <c r="G15" i="22"/>
  <c r="H15" i="22"/>
  <c r="I15" i="22"/>
  <c r="G12" i="22"/>
  <c r="H12" i="22"/>
  <c r="I12" i="22"/>
  <c r="C61" i="22"/>
  <c r="C60" i="22"/>
  <c r="C58" i="22"/>
  <c r="C57" i="22"/>
  <c r="C56" i="22"/>
  <c r="C51" i="22"/>
  <c r="C50" i="22"/>
  <c r="C48" i="22"/>
  <c r="D48" i="22" s="1"/>
  <c r="C47" i="22"/>
  <c r="D47" i="22" s="1"/>
  <c r="C45" i="22"/>
  <c r="C42" i="22"/>
  <c r="D42" i="22" s="1"/>
  <c r="C40" i="22"/>
  <c r="C38" i="22"/>
  <c r="C28" i="22"/>
  <c r="D28" i="22" s="1"/>
  <c r="C25" i="22"/>
  <c r="D25" i="22" s="1"/>
  <c r="C17" i="22"/>
  <c r="D17" i="22" s="1"/>
  <c r="C14" i="22"/>
  <c r="D14" i="22" s="1"/>
  <c r="C11" i="22"/>
  <c r="D11" i="22" s="1"/>
  <c r="C9" i="22"/>
  <c r="C26" i="22"/>
  <c r="D26" i="22" s="1"/>
  <c r="C27" i="22"/>
  <c r="D27" i="22" s="1"/>
  <c r="C10" i="22"/>
  <c r="D10" i="22" s="1"/>
  <c r="C12" i="22"/>
  <c r="H69" i="22" l="1"/>
  <c r="I69" i="22"/>
  <c r="G69" i="22"/>
  <c r="C228" i="6"/>
  <c r="C12" i="23"/>
  <c r="D40" i="22"/>
  <c r="C68" i="22"/>
  <c r="C67" i="22"/>
  <c r="I62" i="22"/>
  <c r="H8" i="23" s="1"/>
  <c r="H62" i="22"/>
  <c r="H63" i="22" s="1"/>
  <c r="G62" i="22"/>
  <c r="F8" i="23" s="1"/>
  <c r="D104" i="22"/>
  <c r="D103" i="22"/>
  <c r="D102" i="22"/>
  <c r="D101" i="22"/>
  <c r="E98" i="22"/>
  <c r="D96" i="22"/>
  <c r="D95" i="22"/>
  <c r="B87" i="22"/>
  <c r="B92" i="22" s="1"/>
  <c r="A87" i="22"/>
  <c r="B86" i="22"/>
  <c r="A86" i="22"/>
  <c r="B85" i="22"/>
  <c r="A85" i="22"/>
  <c r="B84" i="22"/>
  <c r="A84" i="22"/>
  <c r="B83" i="22"/>
  <c r="A83" i="22"/>
  <c r="I82" i="22"/>
  <c r="I12" i="14" s="1"/>
  <c r="H82" i="22"/>
  <c r="H12" i="14" s="1"/>
  <c r="G82" i="22"/>
  <c r="G12" i="14" s="1"/>
  <c r="F82" i="22"/>
  <c r="B82" i="22"/>
  <c r="A82" i="22"/>
  <c r="B81" i="22"/>
  <c r="A81" i="22"/>
  <c r="B62" i="22"/>
  <c r="F61" i="22"/>
  <c r="D61" i="22" s="1"/>
  <c r="B61" i="22"/>
  <c r="B60" i="22"/>
  <c r="A60" i="22"/>
  <c r="B59" i="22"/>
  <c r="A59" i="22"/>
  <c r="F58" i="22"/>
  <c r="D58" i="22" s="1"/>
  <c r="B58" i="22"/>
  <c r="B57" i="22"/>
  <c r="A57" i="22"/>
  <c r="B56" i="22"/>
  <c r="A56" i="22"/>
  <c r="B55" i="22"/>
  <c r="A55" i="22"/>
  <c r="F54" i="22"/>
  <c r="D54" i="22" s="1"/>
  <c r="B54" i="22"/>
  <c r="A54" i="22"/>
  <c r="B53" i="22"/>
  <c r="A53" i="22"/>
  <c r="B52" i="22"/>
  <c r="A52" i="22"/>
  <c r="B51" i="22"/>
  <c r="A51" i="22"/>
  <c r="B50" i="22"/>
  <c r="A50" i="22"/>
  <c r="B49" i="22"/>
  <c r="A49" i="22"/>
  <c r="B47" i="22"/>
  <c r="F45" i="22"/>
  <c r="D45" i="22" s="1"/>
  <c r="B44" i="22"/>
  <c r="B43" i="22"/>
  <c r="B42" i="22"/>
  <c r="B40" i="22"/>
  <c r="B39" i="22"/>
  <c r="A39" i="22"/>
  <c r="B38" i="22"/>
  <c r="A38" i="22"/>
  <c r="B37" i="22"/>
  <c r="A37" i="22"/>
  <c r="B36" i="22"/>
  <c r="B35" i="22"/>
  <c r="A35" i="22"/>
  <c r="B34" i="22"/>
  <c r="A34" i="22"/>
  <c r="B33" i="22"/>
  <c r="A33" i="22"/>
  <c r="B32" i="22"/>
  <c r="A32" i="22"/>
  <c r="F31" i="22"/>
  <c r="B31" i="22"/>
  <c r="A31" i="22"/>
  <c r="B30" i="22"/>
  <c r="A30" i="22"/>
  <c r="F29" i="22"/>
  <c r="B29" i="22"/>
  <c r="B28" i="22"/>
  <c r="B27" i="22"/>
  <c r="A27" i="22"/>
  <c r="B26" i="22"/>
  <c r="A26" i="22"/>
  <c r="B25" i="22"/>
  <c r="A25" i="22"/>
  <c r="B24" i="22"/>
  <c r="A24" i="22"/>
  <c r="F23" i="22"/>
  <c r="B23" i="22"/>
  <c r="B22" i="22"/>
  <c r="B21" i="22"/>
  <c r="B20" i="22"/>
  <c r="A20" i="22"/>
  <c r="B19" i="22"/>
  <c r="A19" i="22"/>
  <c r="B18" i="22"/>
  <c r="A18" i="22"/>
  <c r="B17" i="22"/>
  <c r="A17" i="22"/>
  <c r="B16" i="22"/>
  <c r="A16" i="22"/>
  <c r="F15" i="22"/>
  <c r="B15" i="22"/>
  <c r="B14" i="22"/>
  <c r="A14" i="22"/>
  <c r="B13" i="22"/>
  <c r="A13" i="22"/>
  <c r="F12" i="22"/>
  <c r="D12" i="22" s="1"/>
  <c r="B12" i="22"/>
  <c r="B11" i="22"/>
  <c r="B10" i="22"/>
  <c r="D9" i="22"/>
  <c r="B9" i="22"/>
  <c r="A9" i="22"/>
  <c r="B8" i="22"/>
  <c r="C53" i="22"/>
  <c r="C44" i="22"/>
  <c r="D44" i="22" s="1"/>
  <c r="C43" i="22"/>
  <c r="D43" i="22" s="1"/>
  <c r="C39" i="22"/>
  <c r="C35" i="22"/>
  <c r="D35" i="22" s="1"/>
  <c r="C34" i="22"/>
  <c r="D34" i="22" s="1"/>
  <c r="C33" i="22"/>
  <c r="D33" i="22" s="1"/>
  <c r="C32" i="22"/>
  <c r="D32" i="22" s="1"/>
  <c r="G63" i="21"/>
  <c r="D63" i="21"/>
  <c r="C29" i="22"/>
  <c r="C22" i="22"/>
  <c r="D22" i="22" s="1"/>
  <c r="C21" i="22"/>
  <c r="D21" i="22" s="1"/>
  <c r="C20" i="22"/>
  <c r="D20" i="22" s="1"/>
  <c r="C19" i="22"/>
  <c r="D19" i="22" s="1"/>
  <c r="C18" i="22"/>
  <c r="D18" i="22" s="1"/>
  <c r="C15" i="22"/>
  <c r="D15" i="22" l="1"/>
  <c r="D68" i="22"/>
  <c r="D67" i="22"/>
  <c r="D29" i="22"/>
  <c r="G8" i="23"/>
  <c r="F12" i="14"/>
  <c r="D12" i="14" s="1"/>
  <c r="G63" i="22"/>
  <c r="F36" i="22"/>
  <c r="F69" i="22" s="1"/>
  <c r="I63" i="22"/>
  <c r="I81" i="22"/>
  <c r="C54" i="22"/>
  <c r="C23" i="22"/>
  <c r="D23" i="22" s="1"/>
  <c r="D23" i="1"/>
  <c r="D24" i="1" s="1"/>
  <c r="C23" i="1"/>
  <c r="C24" i="1" s="1"/>
  <c r="B24" i="1"/>
  <c r="G10" i="12" l="1"/>
  <c r="H11" i="23"/>
  <c r="F62" i="22"/>
  <c r="E8" i="23" s="1"/>
  <c r="C31" i="22"/>
  <c r="D31" i="22" s="1"/>
  <c r="F63" i="21"/>
  <c r="H63" i="21" s="1"/>
  <c r="C63" i="21"/>
  <c r="E63" i="21" s="1"/>
  <c r="I10" i="14"/>
  <c r="H220" i="6"/>
  <c r="I83" i="22"/>
  <c r="I11" i="14" s="1"/>
  <c r="G83" i="22"/>
  <c r="G11" i="14" s="1"/>
  <c r="G81" i="22"/>
  <c r="H83" i="22"/>
  <c r="H11" i="14" s="1"/>
  <c r="H81" i="22"/>
  <c r="F81" i="22" l="1"/>
  <c r="E11" i="23" s="1"/>
  <c r="F63" i="22"/>
  <c r="F83" i="22" s="1"/>
  <c r="C73" i="21"/>
  <c r="C82" i="22" s="1"/>
  <c r="D82" i="22" s="1"/>
  <c r="C77" i="21"/>
  <c r="C86" i="22" s="1"/>
  <c r="D86" i="22" s="1"/>
  <c r="E10" i="12"/>
  <c r="F11" i="23"/>
  <c r="F10" i="12"/>
  <c r="G11" i="23"/>
  <c r="I63" i="21"/>
  <c r="C72" i="21" s="1"/>
  <c r="C36" i="22"/>
  <c r="D36" i="22" s="1"/>
  <c r="C64" i="22"/>
  <c r="D64" i="22" s="1"/>
  <c r="E9" i="23"/>
  <c r="C8" i="23"/>
  <c r="C63" i="22"/>
  <c r="D63" i="22" s="1"/>
  <c r="F65" i="22" s="1"/>
  <c r="F220" i="6"/>
  <c r="G10" i="14"/>
  <c r="D10" i="12"/>
  <c r="H10" i="14"/>
  <c r="G220" i="6"/>
  <c r="C74" i="21" l="1"/>
  <c r="E220" i="6"/>
  <c r="F10" i="14"/>
  <c r="D10" i="14" s="1"/>
  <c r="C69" i="22"/>
  <c r="D69" i="22" s="1"/>
  <c r="H65" i="22"/>
  <c r="I65" i="22"/>
  <c r="G65" i="22"/>
  <c r="C83" i="22"/>
  <c r="D83" i="22" s="1"/>
  <c r="B10" i="12"/>
  <c r="F11" i="14"/>
  <c r="D11" i="14" s="1"/>
  <c r="C220" i="6"/>
  <c r="C62" i="22"/>
  <c r="D62" i="22" s="1"/>
  <c r="D63" i="6"/>
  <c r="C97" i="22" l="1"/>
  <c r="C81" i="22"/>
  <c r="D81" i="22" s="1"/>
  <c r="B14" i="2"/>
  <c r="C98" i="22" l="1"/>
  <c r="C41" i="1"/>
  <c r="B38" i="1"/>
  <c r="B41" i="1"/>
  <c r="C50" i="1" l="1"/>
  <c r="D224" i="6" l="1"/>
  <c r="D223" i="6"/>
  <c r="E211" i="6" l="1"/>
  <c r="D211" i="6"/>
  <c r="E209" i="6"/>
  <c r="D209" i="6"/>
  <c r="E208" i="6"/>
  <c r="D208" i="6"/>
  <c r="E207" i="6"/>
  <c r="D207" i="6"/>
  <c r="D206" i="6"/>
  <c r="E204" i="6"/>
  <c r="D204" i="6"/>
  <c r="E203" i="6"/>
  <c r="D203" i="6"/>
  <c r="E202" i="6"/>
  <c r="D202" i="6"/>
  <c r="E201" i="6"/>
  <c r="D201" i="6"/>
  <c r="E200" i="6"/>
  <c r="D200" i="6"/>
  <c r="E199" i="6"/>
  <c r="D199" i="6"/>
  <c r="E198" i="6"/>
  <c r="D198" i="6"/>
  <c r="E197" i="6"/>
  <c r="D197" i="6"/>
  <c r="E195" i="6"/>
  <c r="D195" i="6"/>
  <c r="E194" i="6"/>
  <c r="D194" i="6"/>
  <c r="E193" i="6"/>
  <c r="D193" i="6"/>
  <c r="E192" i="6"/>
  <c r="D192" i="6"/>
  <c r="E191" i="6"/>
  <c r="D191" i="6"/>
  <c r="E190" i="6"/>
  <c r="D190" i="6"/>
  <c r="E189" i="6"/>
  <c r="D189" i="6"/>
  <c r="E188" i="6"/>
  <c r="D188" i="6"/>
  <c r="E187" i="6"/>
  <c r="D187" i="6"/>
  <c r="D181" i="6"/>
  <c r="E180" i="6"/>
  <c r="D180" i="6"/>
  <c r="E178" i="6"/>
  <c r="D178" i="6"/>
  <c r="D161" i="6"/>
  <c r="E161" i="6"/>
  <c r="D162" i="6"/>
  <c r="E162" i="6"/>
  <c r="D163" i="6"/>
  <c r="E163" i="6"/>
  <c r="D164" i="6"/>
  <c r="E164" i="6"/>
  <c r="D166" i="6"/>
  <c r="E166" i="6"/>
  <c r="D167" i="6"/>
  <c r="E167" i="6"/>
  <c r="D168" i="6"/>
  <c r="E168" i="6"/>
  <c r="D169" i="6"/>
  <c r="E169" i="6"/>
  <c r="D170" i="6"/>
  <c r="E170" i="6"/>
  <c r="D171" i="6"/>
  <c r="D173" i="6"/>
  <c r="E173" i="6"/>
  <c r="D153" i="6"/>
  <c r="E153" i="6"/>
  <c r="D154" i="6"/>
  <c r="D155" i="6"/>
  <c r="E155" i="6"/>
  <c r="D156" i="6"/>
  <c r="E156" i="6"/>
  <c r="D157" i="6"/>
  <c r="E157" i="6"/>
  <c r="D158" i="6"/>
  <c r="E158" i="6"/>
  <c r="D159" i="6"/>
  <c r="E159" i="6"/>
  <c r="D160" i="6"/>
  <c r="E160" i="6"/>
  <c r="D152" i="6"/>
  <c r="C140" i="6"/>
  <c r="C138" i="6"/>
  <c r="C137" i="6"/>
  <c r="D134" i="6"/>
  <c r="D139" i="6" s="1"/>
  <c r="C133" i="6"/>
  <c r="C132" i="6"/>
  <c r="C131" i="6"/>
  <c r="C130" i="6"/>
  <c r="C129" i="6"/>
  <c r="C128" i="6"/>
  <c r="C127" i="6"/>
  <c r="C126" i="6"/>
  <c r="D125" i="6"/>
  <c r="C124" i="6"/>
  <c r="C123" i="6"/>
  <c r="C122" i="6"/>
  <c r="C121" i="6"/>
  <c r="C120" i="6"/>
  <c r="C119" i="6"/>
  <c r="C118" i="6"/>
  <c r="C117" i="6"/>
  <c r="C116" i="6"/>
  <c r="D115" i="6"/>
  <c r="D111" i="6"/>
  <c r="C110" i="6"/>
  <c r="C109" i="6"/>
  <c r="D108" i="6"/>
  <c r="C107" i="6"/>
  <c r="D103" i="6"/>
  <c r="C100" i="6"/>
  <c r="C99" i="6"/>
  <c r="C98" i="6"/>
  <c r="C97" i="6"/>
  <c r="C96" i="6"/>
  <c r="D94" i="6"/>
  <c r="C93" i="6"/>
  <c r="C92" i="6"/>
  <c r="C91" i="6"/>
  <c r="C90" i="6"/>
  <c r="C89" i="6"/>
  <c r="C88" i="6"/>
  <c r="C87" i="6"/>
  <c r="C86" i="6"/>
  <c r="C85" i="6"/>
  <c r="C84" i="6"/>
  <c r="C83" i="6"/>
  <c r="C82" i="6"/>
  <c r="C81" i="6"/>
  <c r="C69" i="6"/>
  <c r="C67" i="6"/>
  <c r="C66" i="6"/>
  <c r="C64" i="6"/>
  <c r="C62" i="6"/>
  <c r="C61" i="6"/>
  <c r="C60" i="6"/>
  <c r="C59" i="6"/>
  <c r="C58" i="6"/>
  <c r="C57" i="6"/>
  <c r="C56" i="6"/>
  <c r="C55" i="6"/>
  <c r="C53" i="6"/>
  <c r="C52" i="6"/>
  <c r="C51" i="6"/>
  <c r="C50" i="6"/>
  <c r="C49" i="6"/>
  <c r="C48" i="6"/>
  <c r="C47" i="6"/>
  <c r="C46" i="6"/>
  <c r="C45" i="6"/>
  <c r="C39" i="6"/>
  <c r="C38" i="6"/>
  <c r="C36" i="6"/>
  <c r="C27" i="6"/>
  <c r="C28" i="6"/>
  <c r="C29" i="6"/>
  <c r="C31" i="6"/>
  <c r="C24" i="6"/>
  <c r="C25" i="6"/>
  <c r="C26" i="6"/>
  <c r="C16" i="6"/>
  <c r="C17" i="6"/>
  <c r="C18" i="6"/>
  <c r="C19" i="6"/>
  <c r="C20" i="6"/>
  <c r="C21" i="6"/>
  <c r="C22" i="6"/>
  <c r="C11" i="6"/>
  <c r="C12" i="6"/>
  <c r="C13" i="6"/>
  <c r="C14" i="6"/>
  <c r="C15" i="6"/>
  <c r="C10" i="6"/>
  <c r="D68" i="6"/>
  <c r="D70" i="6" s="1"/>
  <c r="C65" i="6"/>
  <c r="D44" i="6"/>
  <c r="F44" i="6"/>
  <c r="F186" i="6" s="1"/>
  <c r="G44" i="6"/>
  <c r="G186" i="6" s="1"/>
  <c r="H44" i="6"/>
  <c r="H186" i="6" s="1"/>
  <c r="I44" i="6"/>
  <c r="I186" i="6" s="1"/>
  <c r="J44" i="6"/>
  <c r="J186" i="6" s="1"/>
  <c r="K44" i="6"/>
  <c r="K186" i="6" s="1"/>
  <c r="L44" i="6"/>
  <c r="L186" i="6" s="1"/>
  <c r="M44" i="6"/>
  <c r="M186" i="6" s="1"/>
  <c r="N44" i="6"/>
  <c r="N186" i="6" s="1"/>
  <c r="O44" i="6"/>
  <c r="O186" i="6" s="1"/>
  <c r="P44" i="6"/>
  <c r="P186" i="6" s="1"/>
  <c r="Q44" i="6"/>
  <c r="Q186" i="6" s="1"/>
  <c r="R44" i="6"/>
  <c r="R186" i="6" s="1"/>
  <c r="D54" i="6"/>
  <c r="D32" i="6"/>
  <c r="D40" i="6"/>
  <c r="C40" i="6" s="1"/>
  <c r="D37" i="6"/>
  <c r="D23" i="6"/>
  <c r="D165" i="6" s="1"/>
  <c r="C27" i="1"/>
  <c r="B50" i="1"/>
  <c r="C152" i="6" l="1"/>
  <c r="C171" i="6"/>
  <c r="D182" i="6"/>
  <c r="E174" i="6"/>
  <c r="E196" i="6"/>
  <c r="C161" i="6"/>
  <c r="G72" i="6"/>
  <c r="O72" i="6"/>
  <c r="E6" i="23"/>
  <c r="G143" i="6"/>
  <c r="G5" i="23" s="1"/>
  <c r="E179" i="6"/>
  <c r="C181" i="6"/>
  <c r="C195" i="6"/>
  <c r="C197" i="6"/>
  <c r="C202" i="6"/>
  <c r="M143" i="6"/>
  <c r="M5" i="23" s="1"/>
  <c r="C190" i="6"/>
  <c r="K144" i="6"/>
  <c r="K6" i="23" s="1"/>
  <c r="O144" i="6"/>
  <c r="O6" i="23" s="1"/>
  <c r="O142" i="6"/>
  <c r="O213" i="6" s="1"/>
  <c r="C167" i="6"/>
  <c r="Q144" i="6"/>
  <c r="Q6" i="23" s="1"/>
  <c r="C208" i="6"/>
  <c r="R72" i="6"/>
  <c r="C173" i="6"/>
  <c r="K143" i="6"/>
  <c r="K5" i="23" s="1"/>
  <c r="J72" i="6"/>
  <c r="Q143" i="6"/>
  <c r="Q5" i="23" s="1"/>
  <c r="K72" i="6"/>
  <c r="F72" i="6"/>
  <c r="N72" i="6"/>
  <c r="D186" i="6"/>
  <c r="G144" i="6"/>
  <c r="G6" i="23" s="1"/>
  <c r="C201" i="6"/>
  <c r="C211" i="6"/>
  <c r="C103" i="6"/>
  <c r="C206" i="6"/>
  <c r="L73" i="6"/>
  <c r="F143" i="6"/>
  <c r="F5" i="23" s="1"/>
  <c r="C37" i="6"/>
  <c r="D143" i="6"/>
  <c r="H143" i="6"/>
  <c r="H5" i="23" s="1"/>
  <c r="L143" i="6"/>
  <c r="L5" i="23" s="1"/>
  <c r="P143" i="6"/>
  <c r="P5" i="23" s="1"/>
  <c r="J144" i="6"/>
  <c r="J6" i="23" s="1"/>
  <c r="C180" i="6"/>
  <c r="L144" i="6"/>
  <c r="L6" i="23" s="1"/>
  <c r="M144" i="6"/>
  <c r="M6" i="23" s="1"/>
  <c r="N144" i="6"/>
  <c r="N6" i="23" s="1"/>
  <c r="C187" i="6"/>
  <c r="C188" i="6"/>
  <c r="C191" i="6"/>
  <c r="C32" i="6"/>
  <c r="O143" i="6"/>
  <c r="O5" i="23" s="1"/>
  <c r="C111" i="6"/>
  <c r="H144" i="6"/>
  <c r="H6" i="23" s="1"/>
  <c r="P144" i="6"/>
  <c r="P6" i="23" s="1"/>
  <c r="I144" i="6"/>
  <c r="I6" i="23" s="1"/>
  <c r="R144" i="6"/>
  <c r="R6" i="23" s="1"/>
  <c r="C157" i="6"/>
  <c r="C154" i="6"/>
  <c r="C178" i="6"/>
  <c r="C194" i="6"/>
  <c r="C198" i="6"/>
  <c r="C199" i="6"/>
  <c r="R143" i="6"/>
  <c r="R5" i="23" s="1"/>
  <c r="N143" i="6"/>
  <c r="N5" i="23" s="1"/>
  <c r="J143" i="6"/>
  <c r="J5" i="23" s="1"/>
  <c r="C23" i="6"/>
  <c r="C54" i="6"/>
  <c r="C153" i="6"/>
  <c r="C170" i="6"/>
  <c r="C166" i="6"/>
  <c r="C162" i="6"/>
  <c r="D196" i="6"/>
  <c r="C209" i="6"/>
  <c r="H72" i="6"/>
  <c r="L72" i="6"/>
  <c r="P72" i="6"/>
  <c r="D72" i="6"/>
  <c r="C44" i="6"/>
  <c r="C164" i="6"/>
  <c r="C163" i="6"/>
  <c r="C192" i="6"/>
  <c r="C193" i="6"/>
  <c r="C200" i="6"/>
  <c r="C203" i="6"/>
  <c r="C204" i="6"/>
  <c r="E72" i="6"/>
  <c r="I72" i="6"/>
  <c r="M72" i="6"/>
  <c r="Q72" i="6"/>
  <c r="C158" i="6"/>
  <c r="C156" i="6"/>
  <c r="C169" i="6"/>
  <c r="C168" i="6"/>
  <c r="E165" i="6"/>
  <c r="C160" i="6"/>
  <c r="C159" i="6"/>
  <c r="C155" i="6"/>
  <c r="D174" i="6"/>
  <c r="D179" i="6"/>
  <c r="C189" i="6"/>
  <c r="C207" i="6"/>
  <c r="D210" i="6"/>
  <c r="D205" i="6"/>
  <c r="D73" i="6"/>
  <c r="H73" i="6"/>
  <c r="P73" i="6"/>
  <c r="I142" i="6"/>
  <c r="I213" i="6" s="1"/>
  <c r="Q142" i="6"/>
  <c r="Q213" i="6" s="1"/>
  <c r="M142" i="6"/>
  <c r="M213" i="6" s="1"/>
  <c r="C125" i="6"/>
  <c r="D104" i="6"/>
  <c r="C115" i="6"/>
  <c r="L142" i="6"/>
  <c r="L213" i="6" s="1"/>
  <c r="N142" i="6"/>
  <c r="N213" i="6" s="1"/>
  <c r="K142" i="6"/>
  <c r="K213" i="6" s="1"/>
  <c r="C134" i="6"/>
  <c r="J142" i="6"/>
  <c r="J213" i="6" s="1"/>
  <c r="R142" i="6"/>
  <c r="R213" i="6" s="1"/>
  <c r="H142" i="6"/>
  <c r="H213" i="6" s="1"/>
  <c r="P142" i="6"/>
  <c r="P213" i="6" s="1"/>
  <c r="D112" i="6"/>
  <c r="G142" i="6"/>
  <c r="G213" i="6" s="1"/>
  <c r="C94" i="6"/>
  <c r="C108" i="6"/>
  <c r="C136" i="6"/>
  <c r="D141" i="6"/>
  <c r="D144" i="6" s="1"/>
  <c r="D71" i="6"/>
  <c r="D33" i="6"/>
  <c r="D41" i="6"/>
  <c r="I18" i="14" l="1"/>
  <c r="G9" i="12"/>
  <c r="G11" i="12" s="1"/>
  <c r="E6" i="12"/>
  <c r="E8" i="12" s="1"/>
  <c r="F6" i="12"/>
  <c r="F8" i="12" s="1"/>
  <c r="N6" i="12"/>
  <c r="N8" i="12" s="1"/>
  <c r="O7" i="23"/>
  <c r="O10" i="23" s="1"/>
  <c r="E214" i="6"/>
  <c r="D6" i="12" s="1"/>
  <c r="G7" i="23"/>
  <c r="C174" i="6"/>
  <c r="E7" i="23"/>
  <c r="E10" i="23" s="1"/>
  <c r="E183" i="6"/>
  <c r="J7" i="23"/>
  <c r="J10" i="23" s="1"/>
  <c r="I7" i="23"/>
  <c r="I10" i="23" s="1"/>
  <c r="Q7" i="23"/>
  <c r="Q10" i="23" s="1"/>
  <c r="N7" i="23"/>
  <c r="N10" i="23" s="1"/>
  <c r="K7" i="23"/>
  <c r="K10" i="23" s="1"/>
  <c r="P7" i="23"/>
  <c r="C186" i="6"/>
  <c r="M7" i="23"/>
  <c r="M10" i="23" s="1"/>
  <c r="L7" i="23"/>
  <c r="L10" i="23" s="1"/>
  <c r="H7" i="23"/>
  <c r="R7" i="23"/>
  <c r="R10" i="23" s="1"/>
  <c r="R145" i="6"/>
  <c r="C182" i="6"/>
  <c r="D183" i="6"/>
  <c r="C196" i="6"/>
  <c r="C179" i="6"/>
  <c r="J145" i="6"/>
  <c r="C104" i="6"/>
  <c r="C72" i="6"/>
  <c r="P145" i="6"/>
  <c r="K9" i="12"/>
  <c r="K11" i="12" s="1"/>
  <c r="O145" i="6"/>
  <c r="N145" i="6"/>
  <c r="L145" i="6"/>
  <c r="I145" i="6"/>
  <c r="C165" i="6"/>
  <c r="Q145" i="6"/>
  <c r="D175" i="6"/>
  <c r="E175" i="6"/>
  <c r="C143" i="6"/>
  <c r="D214" i="6"/>
  <c r="D212" i="6"/>
  <c r="D215" i="6" s="1"/>
  <c r="E145" i="6"/>
  <c r="F142" i="6"/>
  <c r="F144" i="6"/>
  <c r="F6" i="23" s="1"/>
  <c r="F7" i="23" s="1"/>
  <c r="M145" i="6"/>
  <c r="E210" i="6"/>
  <c r="E205" i="6"/>
  <c r="C41" i="6"/>
  <c r="H145" i="6"/>
  <c r="C63" i="6"/>
  <c r="P74" i="6"/>
  <c r="C141" i="6"/>
  <c r="G145" i="6"/>
  <c r="K145" i="6"/>
  <c r="C33" i="6"/>
  <c r="C112" i="6"/>
  <c r="C139" i="6"/>
  <c r="D142" i="6"/>
  <c r="D74" i="6"/>
  <c r="H74" i="6"/>
  <c r="L74" i="6"/>
  <c r="H216" i="6" l="1"/>
  <c r="L216" i="6"/>
  <c r="P216" i="6"/>
  <c r="F145" i="6"/>
  <c r="F213" i="6"/>
  <c r="Q18" i="14"/>
  <c r="O9" i="12"/>
  <c r="O11" i="12" s="1"/>
  <c r="H17" i="14"/>
  <c r="P17" i="14"/>
  <c r="G17" i="14"/>
  <c r="K6" i="12"/>
  <c r="K8" i="12" s="1"/>
  <c r="K12" i="12" s="1"/>
  <c r="O6" i="12"/>
  <c r="O8" i="12" s="1"/>
  <c r="Q6" i="12"/>
  <c r="S17" i="14" s="1"/>
  <c r="P6" i="12"/>
  <c r="P8" i="12" s="1"/>
  <c r="M6" i="12"/>
  <c r="M8" i="12" s="1"/>
  <c r="G6" i="12"/>
  <c r="G8" i="12" s="1"/>
  <c r="G12" i="12" s="1"/>
  <c r="G13" i="12" s="1"/>
  <c r="I6" i="12"/>
  <c r="I8" i="12" s="1"/>
  <c r="H6" i="12"/>
  <c r="H8" i="12" s="1"/>
  <c r="L6" i="12"/>
  <c r="L8" i="12" s="1"/>
  <c r="J6" i="12"/>
  <c r="J8" i="12" s="1"/>
  <c r="F17" i="14"/>
  <c r="C5" i="23"/>
  <c r="C6" i="23"/>
  <c r="M18" i="14"/>
  <c r="C175" i="6"/>
  <c r="C183" i="6"/>
  <c r="C142" i="6"/>
  <c r="P10" i="23"/>
  <c r="C144" i="6"/>
  <c r="C68" i="6"/>
  <c r="C214" i="6"/>
  <c r="E213" i="6"/>
  <c r="C205" i="6"/>
  <c r="D213" i="6"/>
  <c r="D145" i="6"/>
  <c r="K13" i="12" l="1"/>
  <c r="I53" i="12"/>
  <c r="C145" i="6"/>
  <c r="D8" i="12"/>
  <c r="O12" i="12"/>
  <c r="O13" i="12" s="1"/>
  <c r="L17" i="14"/>
  <c r="J17" i="14"/>
  <c r="I17" i="14"/>
  <c r="R17" i="14"/>
  <c r="Q17" i="14"/>
  <c r="N17" i="14"/>
  <c r="K17" i="14"/>
  <c r="O17" i="14"/>
  <c r="M17" i="14"/>
  <c r="B6" i="12"/>
  <c r="E73" i="6"/>
  <c r="E212" i="6"/>
  <c r="E215" i="6" s="1"/>
  <c r="C70" i="6"/>
  <c r="C7" i="23"/>
  <c r="D216" i="6"/>
  <c r="C210" i="6"/>
  <c r="O73" i="6"/>
  <c r="Q73" i="6"/>
  <c r="J73" i="6"/>
  <c r="M73" i="6"/>
  <c r="R73" i="6"/>
  <c r="N73" i="6"/>
  <c r="K73" i="6"/>
  <c r="F73" i="6"/>
  <c r="G73" i="6"/>
  <c r="I73" i="6"/>
  <c r="E74" i="6"/>
  <c r="H18" i="14" l="1"/>
  <c r="F9" i="12"/>
  <c r="F11" i="12" s="1"/>
  <c r="F12" i="12" s="1"/>
  <c r="F13" i="12" s="1"/>
  <c r="P18" i="14"/>
  <c r="N9" i="12"/>
  <c r="N11" i="12" s="1"/>
  <c r="N12" i="12" s="1"/>
  <c r="N13" i="12" s="1"/>
  <c r="S18" i="14"/>
  <c r="Q9" i="12"/>
  <c r="Q11" i="12" s="1"/>
  <c r="N18" i="14"/>
  <c r="L9" i="12"/>
  <c r="L11" i="12" s="1"/>
  <c r="L12" i="12" s="1"/>
  <c r="L13" i="12" s="1"/>
  <c r="R18" i="14"/>
  <c r="P9" i="12"/>
  <c r="P11" i="12" s="1"/>
  <c r="P12" i="12" s="1"/>
  <c r="P13" i="12" s="1"/>
  <c r="L18" i="14"/>
  <c r="J9" i="12"/>
  <c r="J11" i="12" s="1"/>
  <c r="J12" i="12" s="1"/>
  <c r="J13" i="12" s="1"/>
  <c r="J18" i="14"/>
  <c r="H9" i="12"/>
  <c r="H11" i="12" s="1"/>
  <c r="H12" i="12" s="1"/>
  <c r="H13" i="12" s="1"/>
  <c r="G18" i="14"/>
  <c r="E9" i="12"/>
  <c r="E11" i="12" s="1"/>
  <c r="E12" i="12" s="1"/>
  <c r="E13" i="12" s="1"/>
  <c r="O18" i="14"/>
  <c r="M9" i="12"/>
  <c r="M11" i="12" s="1"/>
  <c r="M12" i="12" s="1"/>
  <c r="M13" i="12" s="1"/>
  <c r="I9" i="12"/>
  <c r="I11" i="12" s="1"/>
  <c r="I12" i="12" s="1"/>
  <c r="I13" i="12" s="1"/>
  <c r="K18" i="14"/>
  <c r="D17" i="14"/>
  <c r="D9" i="12"/>
  <c r="F18" i="14"/>
  <c r="C73" i="6"/>
  <c r="C212" i="6"/>
  <c r="K74" i="6"/>
  <c r="K216" i="6" s="1"/>
  <c r="J74" i="6"/>
  <c r="J216" i="6" s="1"/>
  <c r="Q74" i="6"/>
  <c r="Q216" i="6" s="1"/>
  <c r="C215" i="6"/>
  <c r="F74" i="6"/>
  <c r="F216" i="6" s="1"/>
  <c r="M74" i="6"/>
  <c r="M216" i="6" s="1"/>
  <c r="C71" i="6"/>
  <c r="G74" i="6"/>
  <c r="G216" i="6" s="1"/>
  <c r="R74" i="6"/>
  <c r="R216" i="6" s="1"/>
  <c r="I74" i="6"/>
  <c r="I216" i="6" s="1"/>
  <c r="N74" i="6"/>
  <c r="N216" i="6" s="1"/>
  <c r="O74" i="6"/>
  <c r="O216" i="6" s="1"/>
  <c r="E216" i="6"/>
  <c r="F20" i="14" l="1"/>
  <c r="D18" i="14"/>
  <c r="D11" i="12"/>
  <c r="B9" i="12"/>
  <c r="C213" i="6"/>
  <c r="C74" i="6"/>
  <c r="C216" i="6"/>
  <c r="D12" i="12" l="1"/>
  <c r="D27" i="1"/>
  <c r="C10" i="2"/>
  <c r="D10" i="2"/>
  <c r="B10" i="2"/>
  <c r="D13" i="12" l="1"/>
  <c r="B53" i="12"/>
  <c r="B55" i="12" s="1"/>
  <c r="C13" i="16"/>
  <c r="D13" i="16"/>
  <c r="B13" i="16"/>
  <c r="B5" i="16"/>
  <c r="C4" i="16"/>
  <c r="D4" i="16"/>
  <c r="B4" i="16"/>
  <c r="D23" i="17"/>
  <c r="E23" i="17"/>
  <c r="D24" i="17"/>
  <c r="E24" i="17"/>
  <c r="C24" i="17"/>
  <c r="C23" i="17"/>
  <c r="D21" i="17"/>
  <c r="E21" i="17"/>
  <c r="C21" i="17"/>
  <c r="D20" i="17"/>
  <c r="E20" i="17"/>
  <c r="C20" i="17"/>
  <c r="D18" i="17"/>
  <c r="E18" i="17"/>
  <c r="C18" i="17"/>
  <c r="D17" i="17"/>
  <c r="E17" i="17"/>
  <c r="C17" i="17"/>
  <c r="C26" i="17" l="1"/>
  <c r="C27" i="17"/>
  <c r="E27" i="17"/>
  <c r="D26" i="17"/>
  <c r="E26" i="17"/>
  <c r="D27" i="17"/>
  <c r="H9" i="23"/>
  <c r="H10" i="23" s="1"/>
  <c r="G9" i="23"/>
  <c r="G10" i="23" s="1"/>
  <c r="F9" i="23" l="1"/>
  <c r="F10" i="23" s="1"/>
  <c r="D220" i="6" l="1"/>
  <c r="C9" i="23" l="1"/>
  <c r="C10" i="23" l="1"/>
  <c r="R14" i="23"/>
  <c r="Q14" i="23"/>
  <c r="P14" i="23"/>
  <c r="O14" i="23"/>
  <c r="N14" i="23"/>
  <c r="M14" i="23"/>
  <c r="L14" i="23"/>
  <c r="K14" i="23"/>
  <c r="J14" i="23"/>
  <c r="I14" i="23"/>
  <c r="D228" i="6"/>
  <c r="D222" i="6" l="1"/>
  <c r="D226" i="6" l="1"/>
  <c r="D221" i="6" l="1"/>
  <c r="C26" i="16" l="1"/>
  <c r="D26" i="16"/>
  <c r="C27" i="16"/>
  <c r="D27" i="16"/>
  <c r="C29" i="16"/>
  <c r="D29" i="16"/>
  <c r="C30" i="16"/>
  <c r="D30" i="16"/>
  <c r="C32" i="16"/>
  <c r="D32" i="16"/>
  <c r="C33" i="16"/>
  <c r="D33" i="16"/>
  <c r="B33" i="16"/>
  <c r="B32" i="16"/>
  <c r="B30" i="16"/>
  <c r="B29" i="16"/>
  <c r="B27" i="16"/>
  <c r="B26" i="16"/>
  <c r="B19" i="16"/>
  <c r="C16" i="16"/>
  <c r="D16" i="16"/>
  <c r="C17" i="16"/>
  <c r="D17" i="16"/>
  <c r="B17" i="16"/>
  <c r="B16" i="16"/>
  <c r="C7" i="16"/>
  <c r="D7" i="16"/>
  <c r="C8" i="16"/>
  <c r="D8" i="16"/>
  <c r="C9" i="16"/>
  <c r="D9" i="16"/>
  <c r="C10" i="16"/>
  <c r="D10" i="16"/>
  <c r="B10" i="16"/>
  <c r="B9" i="16"/>
  <c r="B8" i="16"/>
  <c r="B7" i="16"/>
  <c r="E47" i="17"/>
  <c r="D47" i="17"/>
  <c r="D54" i="17" s="1"/>
  <c r="D61" i="17" s="1"/>
  <c r="C47" i="17"/>
  <c r="E28" i="17"/>
  <c r="E51" i="17" s="1"/>
  <c r="E28" i="19" s="1"/>
  <c r="D28" i="17"/>
  <c r="D51" i="17" s="1"/>
  <c r="D28" i="19" s="1"/>
  <c r="C28" i="17"/>
  <c r="C51" i="17" s="1"/>
  <c r="C28" i="19" s="1"/>
  <c r="B28" i="17"/>
  <c r="E25" i="17"/>
  <c r="D25" i="17"/>
  <c r="C25" i="17"/>
  <c r="C50" i="17" s="1"/>
  <c r="E22" i="17"/>
  <c r="D22" i="17"/>
  <c r="C22" i="17"/>
  <c r="E19" i="17"/>
  <c r="D19" i="17"/>
  <c r="C19" i="17"/>
  <c r="A48" i="16"/>
  <c r="A47" i="16"/>
  <c r="A46" i="16"/>
  <c r="A44" i="16"/>
  <c r="A43" i="16"/>
  <c r="A42" i="16"/>
  <c r="G37" i="16"/>
  <c r="L37" i="16" s="1"/>
  <c r="G36" i="16"/>
  <c r="L36" i="16" s="1"/>
  <c r="G35" i="16"/>
  <c r="L35" i="16" s="1"/>
  <c r="G34" i="16"/>
  <c r="L34" i="16" s="1"/>
  <c r="G33" i="16"/>
  <c r="L33" i="16" s="1"/>
  <c r="G32" i="16"/>
  <c r="L32" i="16" s="1"/>
  <c r="G31" i="16"/>
  <c r="L31" i="16" s="1"/>
  <c r="G30" i="16"/>
  <c r="L30" i="16" s="1"/>
  <c r="G29" i="16"/>
  <c r="L29" i="16" s="1"/>
  <c r="G28" i="16"/>
  <c r="L28" i="16" s="1"/>
  <c r="G27" i="16"/>
  <c r="L27" i="16" s="1"/>
  <c r="G26" i="16"/>
  <c r="L26" i="16" s="1"/>
  <c r="G20" i="16"/>
  <c r="L20" i="16" s="1"/>
  <c r="G19" i="16"/>
  <c r="L19" i="16" s="1"/>
  <c r="G18" i="16"/>
  <c r="L18" i="16" s="1"/>
  <c r="G17" i="16"/>
  <c r="L17" i="16" s="1"/>
  <c r="G16" i="16"/>
  <c r="L16" i="16" s="1"/>
  <c r="G15" i="16"/>
  <c r="L15" i="16" s="1"/>
  <c r="G14" i="16"/>
  <c r="L14" i="16" s="1"/>
  <c r="G13" i="16"/>
  <c r="L13" i="16" s="1"/>
  <c r="G12" i="16"/>
  <c r="L12" i="16" s="1"/>
  <c r="G11" i="16"/>
  <c r="L11" i="16" s="1"/>
  <c r="G10" i="16"/>
  <c r="L10" i="16" s="1"/>
  <c r="G9" i="16"/>
  <c r="L9" i="16" s="1"/>
  <c r="G8" i="16"/>
  <c r="L8" i="16" s="1"/>
  <c r="G7" i="16"/>
  <c r="L7" i="16" s="1"/>
  <c r="G6" i="16"/>
  <c r="L6" i="16" s="1"/>
  <c r="G5" i="16"/>
  <c r="L5" i="16" s="1"/>
  <c r="H4" i="16"/>
  <c r="C25" i="16"/>
  <c r="B25" i="16"/>
  <c r="H25" i="16" s="1"/>
  <c r="D28" i="2"/>
  <c r="C28" i="2"/>
  <c r="B28" i="2"/>
  <c r="D27" i="2"/>
  <c r="C27" i="2"/>
  <c r="B27" i="2"/>
  <c r="D24" i="2"/>
  <c r="D25" i="2" s="1"/>
  <c r="C24" i="2"/>
  <c r="C26" i="2" s="1"/>
  <c r="B24" i="2"/>
  <c r="B26" i="2" s="1"/>
  <c r="D19" i="2"/>
  <c r="D20" i="2" s="1"/>
  <c r="C19" i="2"/>
  <c r="C21" i="2" s="1"/>
  <c r="B19" i="2"/>
  <c r="B21" i="2" s="1"/>
  <c r="D14" i="2"/>
  <c r="D16" i="2" s="1"/>
  <c r="C14" i="2"/>
  <c r="C16" i="2" s="1"/>
  <c r="B15" i="2"/>
  <c r="C19" i="16"/>
  <c r="D41" i="1"/>
  <c r="C14" i="16"/>
  <c r="D14" i="16"/>
  <c r="B14" i="16"/>
  <c r="C5" i="16"/>
  <c r="C20" i="2" l="1"/>
  <c r="M16" i="16"/>
  <c r="B28" i="16"/>
  <c r="C25" i="2"/>
  <c r="D15" i="16"/>
  <c r="C13" i="19"/>
  <c r="C29" i="17"/>
  <c r="C20" i="19" s="1"/>
  <c r="B20" i="2"/>
  <c r="D13" i="19"/>
  <c r="D29" i="17"/>
  <c r="D20" i="19" s="1"/>
  <c r="D15" i="2"/>
  <c r="E13" i="19"/>
  <c r="E29" i="17"/>
  <c r="E20" i="19" s="1"/>
  <c r="C43" i="19" s="1"/>
  <c r="D5" i="16"/>
  <c r="N5" i="16" s="1"/>
  <c r="D50" i="1"/>
  <c r="D19" i="16" s="1"/>
  <c r="M29" i="16"/>
  <c r="H14" i="16"/>
  <c r="H9" i="16"/>
  <c r="H17" i="16"/>
  <c r="D35" i="16"/>
  <c r="E11" i="19" s="1"/>
  <c r="M26" i="16"/>
  <c r="M27" i="16"/>
  <c r="N26" i="16"/>
  <c r="D6" i="16"/>
  <c r="N13" i="16"/>
  <c r="D6" i="17"/>
  <c r="D84" i="17" s="1"/>
  <c r="D91" i="17" s="1"/>
  <c r="B22" i="17"/>
  <c r="D49" i="17"/>
  <c r="B19" i="17"/>
  <c r="B25" i="17"/>
  <c r="D50" i="17"/>
  <c r="D48" i="17"/>
  <c r="C6" i="17"/>
  <c r="C84" i="17" s="1"/>
  <c r="C91" i="17" s="1"/>
  <c r="C54" i="17"/>
  <c r="C61" i="17" s="1"/>
  <c r="E6" i="17"/>
  <c r="E84" i="17" s="1"/>
  <c r="E91" i="17" s="1"/>
  <c r="E54" i="17"/>
  <c r="E61" i="17" s="1"/>
  <c r="E49" i="17"/>
  <c r="C48" i="17"/>
  <c r="C49" i="17"/>
  <c r="N14" i="16"/>
  <c r="M14" i="16"/>
  <c r="M10" i="16"/>
  <c r="M8" i="16"/>
  <c r="N10" i="16"/>
  <c r="N8" i="16"/>
  <c r="H19" i="16"/>
  <c r="H16" i="16"/>
  <c r="C15" i="16"/>
  <c r="M17" i="16"/>
  <c r="H7" i="16"/>
  <c r="C14" i="19" s="1"/>
  <c r="H10" i="16"/>
  <c r="N16" i="16"/>
  <c r="H8" i="16"/>
  <c r="I5" i="16"/>
  <c r="M5" i="16"/>
  <c r="E48" i="17"/>
  <c r="E50" i="17"/>
  <c r="C31" i="16"/>
  <c r="M30" i="16"/>
  <c r="N30" i="16"/>
  <c r="M9" i="16"/>
  <c r="N9" i="16"/>
  <c r="I7" i="16"/>
  <c r="D14" i="19" s="1"/>
  <c r="M7" i="16"/>
  <c r="C6" i="16"/>
  <c r="C11" i="16" s="1"/>
  <c r="N7" i="16"/>
  <c r="N32" i="16"/>
  <c r="M13" i="16"/>
  <c r="H13" i="16"/>
  <c r="N17" i="16"/>
  <c r="M19" i="16"/>
  <c r="I19" i="16"/>
  <c r="I10" i="16"/>
  <c r="D28" i="16"/>
  <c r="N27" i="16"/>
  <c r="H5" i="16"/>
  <c r="I9" i="16"/>
  <c r="I17" i="16"/>
  <c r="I13" i="16"/>
  <c r="C34" i="16"/>
  <c r="I14" i="16"/>
  <c r="M32" i="16"/>
  <c r="I4" i="16"/>
  <c r="D12" i="16"/>
  <c r="B36" i="16"/>
  <c r="C39" i="17" s="1"/>
  <c r="D34" i="16"/>
  <c r="D31" i="16"/>
  <c r="N33" i="16"/>
  <c r="N29" i="16"/>
  <c r="M4" i="16"/>
  <c r="C12" i="16"/>
  <c r="B35" i="16"/>
  <c r="C11" i="19" s="1"/>
  <c r="C36" i="16"/>
  <c r="D38" i="17" s="1"/>
  <c r="C28" i="16"/>
  <c r="I16" i="16"/>
  <c r="I8" i="16"/>
  <c r="M33" i="16"/>
  <c r="C35" i="16"/>
  <c r="D34" i="17" s="1"/>
  <c r="D36" i="16"/>
  <c r="B34" i="16"/>
  <c r="B31" i="16"/>
  <c r="C41" i="16"/>
  <c r="C45" i="16" s="1"/>
  <c r="M25" i="16"/>
  <c r="B41" i="16"/>
  <c r="B45" i="16" s="1"/>
  <c r="B12" i="16"/>
  <c r="B6" i="16"/>
  <c r="B15" i="16"/>
  <c r="J4" i="16"/>
  <c r="D25" i="16"/>
  <c r="N4" i="16"/>
  <c r="I25" i="16"/>
  <c r="B29" i="2"/>
  <c r="C8" i="19" s="1"/>
  <c r="C9" i="19" s="1"/>
  <c r="B25" i="2"/>
  <c r="D21" i="2"/>
  <c r="C29" i="2"/>
  <c r="C15" i="2"/>
  <c r="D29" i="2"/>
  <c r="B16" i="2"/>
  <c r="D26" i="2"/>
  <c r="J32" i="16" l="1"/>
  <c r="J26" i="16"/>
  <c r="C15" i="19"/>
  <c r="J33" i="16"/>
  <c r="E80" i="17"/>
  <c r="E35" i="17"/>
  <c r="D42" i="16"/>
  <c r="N15" i="16"/>
  <c r="D15" i="19"/>
  <c r="B37" i="16"/>
  <c r="H37" i="16" s="1"/>
  <c r="C69" i="17"/>
  <c r="C30" i="19" s="1"/>
  <c r="C35" i="17"/>
  <c r="B30" i="2"/>
  <c r="B31" i="2"/>
  <c r="C80" i="17"/>
  <c r="B42" i="16"/>
  <c r="C67" i="17"/>
  <c r="C32" i="19" s="1"/>
  <c r="C34" i="17"/>
  <c r="E72" i="17"/>
  <c r="E73" i="17"/>
  <c r="E71" i="17"/>
  <c r="E34" i="17"/>
  <c r="E69" i="17"/>
  <c r="E30" i="19" s="1"/>
  <c r="E64" i="17"/>
  <c r="E76" i="17" s="1"/>
  <c r="J8" i="16"/>
  <c r="J16" i="16"/>
  <c r="E94" i="17"/>
  <c r="J13" i="16"/>
  <c r="N19" i="16"/>
  <c r="J10" i="16"/>
  <c r="J9" i="16"/>
  <c r="J19" i="16"/>
  <c r="J6" i="16"/>
  <c r="J15" i="16"/>
  <c r="J7" i="16"/>
  <c r="E14" i="19" s="1"/>
  <c r="E15" i="19" s="1"/>
  <c r="J14" i="16"/>
  <c r="J17" i="16"/>
  <c r="J5" i="16"/>
  <c r="B48" i="16"/>
  <c r="J35" i="16"/>
  <c r="J29" i="16"/>
  <c r="C73" i="17"/>
  <c r="B46" i="16"/>
  <c r="B47" i="16"/>
  <c r="E36" i="17"/>
  <c r="B43" i="16"/>
  <c r="C38" i="17"/>
  <c r="C55" i="17"/>
  <c r="C29" i="19" s="1"/>
  <c r="C70" i="17"/>
  <c r="C66" i="17"/>
  <c r="C78" i="17" s="1"/>
  <c r="B44" i="16"/>
  <c r="J27" i="16"/>
  <c r="J30" i="16"/>
  <c r="E70" i="17"/>
  <c r="C64" i="17"/>
  <c r="C76" i="17" s="1"/>
  <c r="C72" i="17"/>
  <c r="E66" i="17"/>
  <c r="E78" i="17" s="1"/>
  <c r="C63" i="17"/>
  <c r="C75" i="17" s="1"/>
  <c r="E67" i="17"/>
  <c r="E79" i="17" s="1"/>
  <c r="E63" i="17"/>
  <c r="E75" i="17" s="1"/>
  <c r="D43" i="16"/>
  <c r="C40" i="17"/>
  <c r="C36" i="17"/>
  <c r="I15" i="16"/>
  <c r="E65" i="17"/>
  <c r="E77" i="17" s="1"/>
  <c r="D11" i="16"/>
  <c r="N11" i="16" s="1"/>
  <c r="D73" i="17"/>
  <c r="D69" i="17"/>
  <c r="D30" i="19" s="1"/>
  <c r="D72" i="17"/>
  <c r="D44" i="16"/>
  <c r="E40" i="17"/>
  <c r="E39" i="17"/>
  <c r="D48" i="16"/>
  <c r="D47" i="16"/>
  <c r="E38" i="17"/>
  <c r="C30" i="2"/>
  <c r="D8" i="19"/>
  <c r="I26" i="16"/>
  <c r="I30" i="16"/>
  <c r="C46" i="16"/>
  <c r="C42" i="16"/>
  <c r="C31" i="2"/>
  <c r="I27" i="16"/>
  <c r="D70" i="17"/>
  <c r="D80" i="17"/>
  <c r="D40" i="17"/>
  <c r="D39" i="17"/>
  <c r="C47" i="16"/>
  <c r="C48" i="16"/>
  <c r="D35" i="17"/>
  <c r="D36" i="17"/>
  <c r="D11" i="19"/>
  <c r="D12" i="19" s="1"/>
  <c r="C43" i="16"/>
  <c r="C44" i="16"/>
  <c r="D31" i="2"/>
  <c r="E8" i="19"/>
  <c r="E9" i="19" s="1"/>
  <c r="N35" i="16"/>
  <c r="D64" i="17"/>
  <c r="D76" i="17" s="1"/>
  <c r="D66" i="17"/>
  <c r="D78" i="17" s="1"/>
  <c r="D67" i="17"/>
  <c r="D79" i="17" s="1"/>
  <c r="D63" i="17"/>
  <c r="D75" i="17" s="1"/>
  <c r="D46" i="16"/>
  <c r="D16" i="17"/>
  <c r="D32" i="17" s="1"/>
  <c r="E16" i="17"/>
  <c r="E32" i="17" s="1"/>
  <c r="C16" i="17"/>
  <c r="C32" i="17" s="1"/>
  <c r="C79" i="17"/>
  <c r="H15" i="16"/>
  <c r="C94" i="17"/>
  <c r="D71" i="17"/>
  <c r="D65" i="17"/>
  <c r="H6" i="16"/>
  <c r="C71" i="17"/>
  <c r="C65" i="17"/>
  <c r="D94" i="17"/>
  <c r="H12" i="16"/>
  <c r="C85" i="17"/>
  <c r="C25" i="19" s="1"/>
  <c r="C95" i="17"/>
  <c r="C86" i="17"/>
  <c r="C96" i="17"/>
  <c r="C19" i="19" s="1"/>
  <c r="C9" i="17"/>
  <c r="C7" i="17"/>
  <c r="C21" i="19" s="1"/>
  <c r="C87" i="17"/>
  <c r="C27" i="19" s="1"/>
  <c r="E95" i="17"/>
  <c r="E9" i="17"/>
  <c r="E96" i="17"/>
  <c r="E19" i="19" s="1"/>
  <c r="C42" i="19" s="1"/>
  <c r="E85" i="17"/>
  <c r="E25" i="19" s="1"/>
  <c r="C45" i="19" s="1"/>
  <c r="E87" i="17"/>
  <c r="E27" i="19" s="1"/>
  <c r="E7" i="17"/>
  <c r="E21" i="19" s="1"/>
  <c r="E86" i="17"/>
  <c r="D85" i="17"/>
  <c r="D25" i="19" s="1"/>
  <c r="D87" i="17"/>
  <c r="D27" i="19" s="1"/>
  <c r="D7" i="17"/>
  <c r="D21" i="19" s="1"/>
  <c r="D96" i="17"/>
  <c r="D19" i="19" s="1"/>
  <c r="D86" i="17"/>
  <c r="D95" i="17"/>
  <c r="D9" i="17"/>
  <c r="H35" i="16"/>
  <c r="H29" i="16"/>
  <c r="H33" i="16"/>
  <c r="H32" i="16"/>
  <c r="H26" i="16"/>
  <c r="D37" i="16"/>
  <c r="E55" i="17" s="1"/>
  <c r="E29" i="19" s="1"/>
  <c r="J36" i="16"/>
  <c r="N36" i="16"/>
  <c r="N31" i="16"/>
  <c r="J31" i="16"/>
  <c r="H27" i="16"/>
  <c r="M6" i="16"/>
  <c r="I6" i="16"/>
  <c r="M31" i="16"/>
  <c r="I31" i="16"/>
  <c r="H31" i="16"/>
  <c r="C37" i="16"/>
  <c r="D55" i="17" s="1"/>
  <c r="D29" i="19" s="1"/>
  <c r="M35" i="16"/>
  <c r="I35" i="16"/>
  <c r="I29" i="16"/>
  <c r="I33" i="16"/>
  <c r="I36" i="16"/>
  <c r="M36" i="16"/>
  <c r="N34" i="16"/>
  <c r="J34" i="16"/>
  <c r="H36" i="16"/>
  <c r="I34" i="16"/>
  <c r="M34" i="16"/>
  <c r="J28" i="16"/>
  <c r="N28" i="16"/>
  <c r="N6" i="16"/>
  <c r="H34" i="16"/>
  <c r="I28" i="16"/>
  <c r="M28" i="16"/>
  <c r="M12" i="16"/>
  <c r="I12" i="16"/>
  <c r="N12" i="16"/>
  <c r="J12" i="16"/>
  <c r="M15" i="16"/>
  <c r="J11" i="16"/>
  <c r="I32" i="16"/>
  <c r="H30" i="16"/>
  <c r="I11" i="16"/>
  <c r="H28" i="16"/>
  <c r="B11" i="16"/>
  <c r="H11" i="16" s="1"/>
  <c r="J25" i="16"/>
  <c r="N25" i="16"/>
  <c r="D41" i="16"/>
  <c r="D45" i="16" s="1"/>
  <c r="D30" i="2"/>
  <c r="D16" i="19" l="1"/>
  <c r="D9" i="19"/>
  <c r="D10" i="19" s="1"/>
  <c r="E12" i="19"/>
  <c r="C40" i="19" s="1"/>
  <c r="E16" i="19"/>
  <c r="E31" i="19"/>
  <c r="E32" i="19"/>
  <c r="E23" i="19"/>
  <c r="D32" i="19"/>
  <c r="D22" i="19"/>
  <c r="D24" i="19" s="1"/>
  <c r="E22" i="19"/>
  <c r="E24" i="19" s="1"/>
  <c r="D77" i="17"/>
  <c r="D31" i="19"/>
  <c r="C77" i="17"/>
  <c r="C31" i="19"/>
  <c r="M11" i="16"/>
  <c r="M37" i="16"/>
  <c r="I37" i="16"/>
  <c r="J37" i="16"/>
  <c r="N37" i="16"/>
  <c r="E10" i="19" l="1"/>
  <c r="C39" i="19" s="1"/>
  <c r="C44" i="19"/>
  <c r="Y75" i="6" l="1"/>
  <c r="S13" i="14" l="1"/>
  <c r="P13" i="14"/>
  <c r="Q13" i="14"/>
  <c r="R13" i="14"/>
  <c r="N13" i="14"/>
  <c r="O13" i="14"/>
  <c r="O20" i="14" l="1"/>
  <c r="O21" i="14" s="1"/>
  <c r="R20" i="14"/>
  <c r="R21" i="14" s="1"/>
  <c r="Q20" i="14"/>
  <c r="Q21" i="14" s="1"/>
  <c r="P20" i="14"/>
  <c r="P21" i="14" s="1"/>
  <c r="L53" i="12" l="1"/>
  <c r="L55" i="12" s="1"/>
  <c r="N20" i="14"/>
  <c r="N21" i="14" s="1"/>
  <c r="M53" i="12" l="1"/>
  <c r="M55" i="12" s="1"/>
  <c r="J53" i="12"/>
  <c r="J55" i="12" s="1"/>
  <c r="N53" i="12"/>
  <c r="K53" i="12"/>
  <c r="K55" i="12" s="1"/>
  <c r="B60" i="14"/>
  <c r="B57" i="14"/>
  <c r="G13" i="14"/>
  <c r="H13" i="14"/>
  <c r="I13" i="14"/>
  <c r="J13" i="14"/>
  <c r="K13" i="14"/>
  <c r="L13" i="14"/>
  <c r="M13" i="14"/>
  <c r="F13" i="14"/>
  <c r="N55" i="12" l="1"/>
  <c r="O53" i="12"/>
  <c r="F16" i="14"/>
  <c r="F14" i="14"/>
  <c r="F15" i="14"/>
  <c r="I16" i="14"/>
  <c r="I15" i="14"/>
  <c r="I14" i="14"/>
  <c r="H16" i="14"/>
  <c r="H15" i="14"/>
  <c r="H14" i="14"/>
  <c r="G16" i="14"/>
  <c r="G15" i="14"/>
  <c r="G14" i="14"/>
  <c r="D16" i="14" l="1"/>
  <c r="D14" i="14"/>
  <c r="D15" i="14"/>
  <c r="B49" i="14"/>
  <c r="B14" i="12" l="1"/>
  <c r="B50" i="14" l="1"/>
  <c r="I20" i="14" l="1"/>
  <c r="I21" i="14" s="1"/>
  <c r="K20" i="14"/>
  <c r="K21" i="14" s="1"/>
  <c r="J20" i="14"/>
  <c r="J21" i="14" s="1"/>
  <c r="G20" i="14"/>
  <c r="L20" i="14"/>
  <c r="L21" i="14" s="1"/>
  <c r="M20" i="14"/>
  <c r="H20" i="14"/>
  <c r="H21" i="14" s="1"/>
  <c r="G21" i="14" l="1"/>
  <c r="G53" i="12"/>
  <c r="G55" i="12" s="1"/>
  <c r="H53" i="12"/>
  <c r="H55" i="12" s="1"/>
  <c r="F53" i="12"/>
  <c r="F55" i="12" s="1"/>
  <c r="I55" i="12"/>
  <c r="D53" i="12"/>
  <c r="D55" i="12" s="1"/>
  <c r="E53" i="12"/>
  <c r="E55" i="12" s="1"/>
  <c r="B11" i="12"/>
  <c r="E17" i="12" s="1"/>
  <c r="M21" i="14"/>
  <c r="C53" i="12" l="1"/>
  <c r="C55" i="12" s="1"/>
  <c r="F21" i="14"/>
  <c r="C38" i="1" l="1"/>
  <c r="D38" i="1"/>
  <c r="C35" i="1"/>
  <c r="D35" i="1"/>
  <c r="B44" i="1"/>
  <c r="B49" i="1" l="1"/>
  <c r="B51" i="1" s="1"/>
  <c r="C44" i="1"/>
  <c r="C49" i="1" s="1"/>
  <c r="C51" i="1" s="1"/>
  <c r="D44" i="1"/>
  <c r="D49" i="1" s="1"/>
  <c r="D51" i="1" s="1"/>
  <c r="B18" i="16" l="1"/>
  <c r="C92" i="17" s="1"/>
  <c r="D18" i="16"/>
  <c r="C93" i="17"/>
  <c r="C18" i="16"/>
  <c r="B20" i="16"/>
  <c r="H20" i="16" s="1"/>
  <c r="B52" i="1"/>
  <c r="H18" i="16" l="1"/>
  <c r="C8" i="17"/>
  <c r="C12" i="17" s="1"/>
  <c r="C56" i="17"/>
  <c r="D92" i="17"/>
  <c r="D56" i="17"/>
  <c r="I18" i="16"/>
  <c r="M18" i="16"/>
  <c r="D8" i="17"/>
  <c r="D93" i="17"/>
  <c r="C10" i="17"/>
  <c r="D20" i="16"/>
  <c r="D52" i="1"/>
  <c r="C20" i="16"/>
  <c r="C52" i="1"/>
  <c r="N18" i="16"/>
  <c r="E56" i="17"/>
  <c r="E92" i="17"/>
  <c r="J18" i="16"/>
  <c r="E93" i="17"/>
  <c r="E8" i="17"/>
  <c r="J20" i="16" l="1"/>
  <c r="N20" i="16"/>
  <c r="D12" i="17"/>
  <c r="D10" i="17"/>
  <c r="D11" i="17" s="1"/>
  <c r="D17" i="19" s="1"/>
  <c r="M20" i="16"/>
  <c r="I20" i="16"/>
  <c r="E12" i="17"/>
  <c r="E10" i="17"/>
  <c r="E11" i="17" l="1"/>
  <c r="E17" i="19" s="1"/>
  <c r="E18" i="19" s="1"/>
  <c r="C41" i="19" s="1"/>
  <c r="P52" i="12" l="1"/>
  <c r="Q52" i="12" l="1"/>
  <c r="Q53" i="12" s="1"/>
  <c r="P53" i="12"/>
  <c r="R52" i="12" l="1"/>
  <c r="S52" i="12" l="1"/>
  <c r="R53" i="12"/>
  <c r="T52" i="12" l="1"/>
  <c r="S53" i="12"/>
  <c r="U52" i="12" l="1"/>
  <c r="T53" i="12"/>
  <c r="V52" i="12" l="1"/>
  <c r="U53" i="12"/>
  <c r="W52" i="12" l="1"/>
  <c r="V53" i="12"/>
  <c r="X52" i="12" l="1"/>
  <c r="W53" i="12"/>
  <c r="Y52" i="12" l="1"/>
  <c r="X53" i="12"/>
  <c r="Z52" i="12" l="1"/>
  <c r="Y53" i="12"/>
  <c r="AA52" i="12" l="1"/>
  <c r="Z53" i="12"/>
  <c r="AB52" i="12" l="1"/>
  <c r="AA53" i="12"/>
  <c r="AC52" i="12" l="1"/>
  <c r="AB53" i="12"/>
  <c r="AD52" i="12" l="1"/>
  <c r="AC53" i="12"/>
  <c r="AE52" i="12" l="1"/>
  <c r="AD53" i="12"/>
  <c r="AF52" i="12" l="1"/>
  <c r="AE53" i="12"/>
  <c r="AG52" i="12" l="1"/>
  <c r="AF53" i="12"/>
  <c r="AH52" i="12" l="1"/>
  <c r="AG53" i="12"/>
  <c r="AI52" i="12" l="1"/>
  <c r="AH53" i="12"/>
  <c r="AJ52" i="12" l="1"/>
  <c r="AI53" i="12"/>
  <c r="AK52" i="12" l="1"/>
  <c r="AJ53" i="12"/>
  <c r="AL52" i="12" l="1"/>
  <c r="AK53" i="12"/>
  <c r="AM52" i="12" l="1"/>
  <c r="AL53" i="12"/>
  <c r="AN52" i="12" l="1"/>
  <c r="AM53" i="12"/>
  <c r="AO52" i="12" l="1"/>
  <c r="AO53" i="12" s="1"/>
  <c r="AN53" i="12"/>
  <c r="O54" i="12" l="1"/>
  <c r="Q7" i="12" s="1"/>
  <c r="Q8" i="12" s="1"/>
  <c r="Q12" i="12" s="1"/>
  <c r="Q13" i="12" s="1"/>
  <c r="B7" i="12" l="1"/>
  <c r="B8" i="12"/>
  <c r="O55" i="12"/>
  <c r="S19" i="14"/>
  <c r="D19" i="14" s="1"/>
  <c r="B16" i="12"/>
  <c r="D16" i="12" s="1"/>
  <c r="S20" i="14" l="1"/>
  <c r="D20" i="14" s="1"/>
  <c r="B12" i="12"/>
  <c r="B15" i="12"/>
  <c r="B13" i="12"/>
  <c r="S21" i="14" l="1"/>
  <c r="D21" i="14" s="1"/>
  <c r="B51" i="14" s="1"/>
  <c r="B52" i="14" s="1"/>
  <c r="B53" i="14" s="1"/>
  <c r="B58" i="14" s="1"/>
  <c r="B61" i="14" s="1"/>
  <c r="C78" i="21" s="1"/>
  <c r="C76" i="21" s="1"/>
  <c r="C75" i="21" s="1"/>
  <c r="D15" i="12"/>
  <c r="B17" i="12"/>
  <c r="M23" i="14" l="1"/>
  <c r="K25" i="14" s="1"/>
  <c r="I87" i="22"/>
  <c r="G87" i="22"/>
  <c r="C92" i="22"/>
  <c r="F87" i="22"/>
  <c r="H87" i="22"/>
  <c r="C87" i="22"/>
  <c r="D87" i="22" l="1"/>
  <c r="F85" i="22"/>
  <c r="F92" i="22"/>
  <c r="E221" i="6"/>
  <c r="F221" i="6"/>
  <c r="G92" i="22"/>
  <c r="G85" i="22"/>
  <c r="G84" i="22" s="1"/>
  <c r="H92" i="22"/>
  <c r="G221" i="6"/>
  <c r="H85" i="22"/>
  <c r="H84" i="22" s="1"/>
  <c r="H221" i="6"/>
  <c r="I85" i="22"/>
  <c r="I92" i="22"/>
  <c r="C85" i="22"/>
  <c r="D76" i="21"/>
  <c r="D85" i="22" l="1"/>
  <c r="D92" i="22"/>
  <c r="I84" i="22"/>
  <c r="I93" i="22" s="1"/>
  <c r="C221" i="6"/>
  <c r="G93" i="22"/>
  <c r="G94" i="22"/>
  <c r="F223" i="6" s="1"/>
  <c r="H94" i="22"/>
  <c r="G223" i="6" s="1"/>
  <c r="H93" i="22"/>
  <c r="G222" i="6" s="1"/>
  <c r="D72" i="21"/>
  <c r="C93" i="22"/>
  <c r="C84" i="22"/>
  <c r="F84" i="22"/>
  <c r="D84" i="22" l="1"/>
  <c r="F94" i="22"/>
  <c r="I94" i="22"/>
  <c r="F222" i="6"/>
  <c r="G97" i="22"/>
  <c r="H222" i="6"/>
  <c r="I97" i="22"/>
  <c r="F93" i="22"/>
  <c r="D93" i="22" s="1"/>
  <c r="H97" i="22"/>
  <c r="H223" i="6" l="1"/>
  <c r="D94" i="22"/>
  <c r="F97" i="22"/>
  <c r="D97" i="22" s="1"/>
  <c r="H13" i="23"/>
  <c r="H14" i="23" s="1"/>
  <c r="I98" i="22"/>
  <c r="G13" i="23"/>
  <c r="G14" i="23" s="1"/>
  <c r="H98" i="22"/>
  <c r="E222" i="6"/>
  <c r="C222" i="6" s="1"/>
  <c r="E223" i="6"/>
  <c r="C223" i="6" s="1"/>
  <c r="F13" i="23"/>
  <c r="F14" i="23" s="1"/>
  <c r="G98" i="22"/>
  <c r="D98" i="22" l="1"/>
  <c r="F98" i="22"/>
  <c r="E13" i="23" l="1"/>
  <c r="E14" i="23" s="1"/>
  <c r="E15" i="23" s="1"/>
  <c r="F15" i="23" s="1"/>
  <c r="G15" i="23" s="1"/>
  <c r="H15" i="23" s="1"/>
  <c r="I15" i="23" s="1"/>
  <c r="J15" i="23" s="1"/>
  <c r="K15" i="23" s="1"/>
  <c r="L15" i="23" s="1"/>
  <c r="M15" i="23" s="1"/>
  <c r="N15" i="23" s="1"/>
  <c r="O15" i="23" s="1"/>
  <c r="P15" i="23" s="1"/>
  <c r="Q15" i="23" s="1"/>
  <c r="R15" i="23" s="1"/>
  <c r="C11" i="23"/>
  <c r="C13" i="23" s="1"/>
  <c r="C14" i="23" s="1"/>
  <c r="E17" i="23" l="1"/>
</calcChain>
</file>

<file path=xl/comments1.xml><?xml version="1.0" encoding="utf-8"?>
<comments xmlns="http://schemas.openxmlformats.org/spreadsheetml/2006/main">
  <authors>
    <author>Constantin Armasu</author>
  </authors>
  <commentList>
    <comment ref="O53" authorId="0">
      <text>
        <r>
          <rPr>
            <sz val="9"/>
            <color indexed="81"/>
            <rFont val="Segoe UI"/>
            <family val="2"/>
            <charset val="238"/>
          </rPr>
          <t xml:space="preserve">
Atentie! Fluxul de numerar net din ultimul an nu include valoarea reziduala </t>
        </r>
      </text>
    </comment>
  </commentList>
</comments>
</file>

<file path=xl/sharedStrings.xml><?xml version="1.0" encoding="utf-8"?>
<sst xmlns="http://schemas.openxmlformats.org/spreadsheetml/2006/main" count="1061" uniqueCount="736">
  <si>
    <t>BILANT</t>
  </si>
  <si>
    <t>N-2</t>
  </si>
  <si>
    <t>N-1</t>
  </si>
  <si>
    <t>N</t>
  </si>
  <si>
    <t>I.Stocuri:</t>
  </si>
  <si>
    <t>C.Cheltuieli in avans</t>
  </si>
  <si>
    <t>IV.Casa si conturi la banci</t>
  </si>
  <si>
    <t>III.Investitii financiare pe termen scurt</t>
  </si>
  <si>
    <t>II.Creante</t>
  </si>
  <si>
    <t>A.Active imobilizate</t>
  </si>
  <si>
    <t>I.Imobilizari necorporale</t>
  </si>
  <si>
    <t>II.Imobilizari corporale</t>
  </si>
  <si>
    <t>III.Imobilizari financiare</t>
  </si>
  <si>
    <t>B.Active circulante</t>
  </si>
  <si>
    <t>F.Total active minus datorii curente</t>
  </si>
  <si>
    <t>G.Datorii ce trebuie platite intr-o perioada mai mare de un an</t>
  </si>
  <si>
    <t>H.Provizioane pentru riscuri si cheltuieli</t>
  </si>
  <si>
    <t>I.Venituri in avans</t>
  </si>
  <si>
    <t>J.Capital si rezerve</t>
  </si>
  <si>
    <t>TOTAL ACTIV</t>
  </si>
  <si>
    <t>TOTAL CAPITALURI SI DATORII</t>
  </si>
  <si>
    <t>verificare Activ = Capitaluri + Datorii</t>
  </si>
  <si>
    <t>Active imobilizate - total</t>
  </si>
  <si>
    <t>Active circulante - total</t>
  </si>
  <si>
    <t>Capitaluri proprii - total</t>
  </si>
  <si>
    <t>Capitaluri - total</t>
  </si>
  <si>
    <t>CONTUL DE PROFIT SI PIERDERI</t>
  </si>
  <si>
    <t>Venituri totale</t>
  </si>
  <si>
    <t>Cheltuieli totale</t>
  </si>
  <si>
    <t>Atentie: introduceti date doar in coloanele marcate cu culoarea gri. Restul datelor sunt fie predefinite, fie generate automat.</t>
  </si>
  <si>
    <t>Cash si echivalente de cash</t>
  </si>
  <si>
    <t>Stocuri</t>
  </si>
  <si>
    <t>Active imobilizate</t>
  </si>
  <si>
    <t>Active curente</t>
  </si>
  <si>
    <t>Activ total</t>
  </si>
  <si>
    <t>Datorii curente</t>
  </si>
  <si>
    <t>Datorii pe termen lung</t>
  </si>
  <si>
    <t>Capital propriu</t>
  </si>
  <si>
    <t>Venituri inregistrate in avans</t>
  </si>
  <si>
    <t>Provizioane</t>
  </si>
  <si>
    <t>BILANT - structura (% din total activ)</t>
  </si>
  <si>
    <t>BILANT - modificare relativa</t>
  </si>
  <si>
    <t>Cheltuieli inregistrate in avans</t>
  </si>
  <si>
    <t>CONTUL DE PROFIT SI PIERDERI - modificare relativa</t>
  </si>
  <si>
    <t>Rate de rentabilitate</t>
  </si>
  <si>
    <t>Rate de marja</t>
  </si>
  <si>
    <t>Durata de rotatie a activelor totale</t>
  </si>
  <si>
    <t>Durata de rotatie a activelor imobilizate</t>
  </si>
  <si>
    <t>Durata de rotatie a stocurilor</t>
  </si>
  <si>
    <t>Durata de rotatie a creantelor</t>
  </si>
  <si>
    <t>Durata de rotatie a activelor curente</t>
  </si>
  <si>
    <t>Durate de rotatie</t>
  </si>
  <si>
    <t>Viteze de rotatie</t>
  </si>
  <si>
    <t>Viteza de rotatie a activelor totale</t>
  </si>
  <si>
    <t>Viteza de rotatie a activelor imobilizate</t>
  </si>
  <si>
    <t>Viteza de rotatie a activelor curente</t>
  </si>
  <si>
    <t>Viteza de rotatie a stocurilor</t>
  </si>
  <si>
    <t>Viteza de rotatie a creantelor</t>
  </si>
  <si>
    <t>Indicatori de echilibru financiar</t>
  </si>
  <si>
    <t>CF (cash flow)</t>
  </si>
  <si>
    <t>NFR/FR</t>
  </si>
  <si>
    <t>Rate de lichiditate</t>
  </si>
  <si>
    <t>(1)</t>
  </si>
  <si>
    <t>Coeficient al activelor totale</t>
  </si>
  <si>
    <t>Coeficient al activelor imobilizate</t>
  </si>
  <si>
    <t>Coeficient al activelor curente</t>
  </si>
  <si>
    <t>Coeficient al stocurilor</t>
  </si>
  <si>
    <t>Coeficient al creantelor</t>
  </si>
  <si>
    <t>Coeficient al lichiditatilor</t>
  </si>
  <si>
    <t>total</t>
  </si>
  <si>
    <t xml:space="preserve"> = active curente / datorii curente</t>
  </si>
  <si>
    <t>viteza de rotatie a activelor totale</t>
  </si>
  <si>
    <t>durata de rotatie a activelor curente</t>
  </si>
  <si>
    <t>durata de rotatie a creantelor</t>
  </si>
  <si>
    <t>lichiditate generala (curenta)</t>
  </si>
  <si>
    <t>Atentie: introduceti date doar in celulele marcate cu culoarea gri. Restul datelor sunt fie predefinite, fie generate automat.</t>
  </si>
  <si>
    <t>Analiza financiara - istoric (bilant, cont de profit si pierdere)</t>
  </si>
  <si>
    <t>Analiza financiara - indicatori</t>
  </si>
  <si>
    <t>anul</t>
  </si>
  <si>
    <t>Introducerea datelor din bilant</t>
  </si>
  <si>
    <t>Introducerea datelor din contul de profit si pierdere</t>
  </si>
  <si>
    <t>RON</t>
  </si>
  <si>
    <t>Imprumuturi bancare</t>
  </si>
  <si>
    <t>Total resurse</t>
  </si>
  <si>
    <t>ACOPERIRE INVESTITIE</t>
  </si>
  <si>
    <t>Rambursare imprumut bancar</t>
  </si>
  <si>
    <t xml:space="preserve">Dobanzi </t>
  </si>
  <si>
    <t>Rambursare imprumut (incl.dobanzi)</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</si>
  <si>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</si>
  <si>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rata de actualizare</t>
  </si>
  <si>
    <t>perioada</t>
  </si>
  <si>
    <t>TOTAL</t>
  </si>
  <si>
    <t>Incasari totale</t>
  </si>
  <si>
    <t>Plati totale</t>
  </si>
  <si>
    <t>Flux de numerar net</t>
  </si>
  <si>
    <t>Flux de numerar net actualizat</t>
  </si>
  <si>
    <t>Surse de finantare</t>
  </si>
  <si>
    <t>(2)</t>
  </si>
  <si>
    <t>(3)</t>
  </si>
  <si>
    <t>(4)</t>
  </si>
  <si>
    <t>(5)</t>
  </si>
  <si>
    <t>(6)</t>
  </si>
  <si>
    <t>Plati pt rambursare credit (inclusiv dobanda)</t>
  </si>
  <si>
    <t>(7)</t>
  </si>
  <si>
    <t>(8)</t>
  </si>
  <si>
    <t>(9)</t>
  </si>
  <si>
    <t>(10)</t>
  </si>
  <si>
    <t>(11)</t>
  </si>
  <si>
    <t>SUSTENABILITATE FINANCIARA</t>
  </si>
  <si>
    <t>Construcţii şi instalaţii</t>
  </si>
  <si>
    <t>Dotări</t>
  </si>
  <si>
    <t>Cheltuieli conexe organizării de şantier</t>
  </si>
  <si>
    <t>RAMBURSARE CREDIT
se va completa cu informatii obtinute de la banca finantatoare</t>
  </si>
  <si>
    <t xml:space="preserve">OBSERVATIE: </t>
  </si>
  <si>
    <t>Metodă de calcul a finanţării nerambursabile pentru proiectele generatoare de venit, prin Metoda necesarului de finantare ("funding-gap")</t>
  </si>
  <si>
    <t>Anul</t>
  </si>
  <si>
    <t xml:space="preserve">Cost de investitie
</t>
  </si>
  <si>
    <t xml:space="preserve">Costuri eligibile
</t>
  </si>
  <si>
    <t xml:space="preserve">Costuri neeligibile
 </t>
  </si>
  <si>
    <t>Factor actualizare</t>
  </si>
  <si>
    <t xml:space="preserve">Valoarea actualizata a costului de investitie
</t>
  </si>
  <si>
    <t xml:space="preserve">Valoarea actualizata a costurilor eligibile
</t>
  </si>
  <si>
    <t xml:space="preserve">Valoarea actualizata a costurilor neeligibile
</t>
  </si>
  <si>
    <t xml:space="preserve">Venituri din exploatare
</t>
  </si>
  <si>
    <t>Fluxuri de numerar</t>
  </si>
  <si>
    <t xml:space="preserve">Valoarea actualizata a fluxurilor de numerar
</t>
  </si>
  <si>
    <t xml:space="preserve">(CI) </t>
  </si>
  <si>
    <t xml:space="preserve">(CE) </t>
  </si>
  <si>
    <t>(CNE)</t>
  </si>
  <si>
    <t>(FA)</t>
  </si>
  <si>
    <t>(VACI)</t>
  </si>
  <si>
    <t>(VACE)</t>
  </si>
  <si>
    <t>(VACNE)</t>
  </si>
  <si>
    <t>(VR)</t>
  </si>
  <si>
    <t xml:space="preserve">(FN) </t>
  </si>
  <si>
    <t>(VAFN)</t>
  </si>
  <si>
    <t>(12)</t>
  </si>
  <si>
    <t>(13)</t>
  </si>
  <si>
    <t>Total</t>
  </si>
  <si>
    <t>Rata de actualizare:</t>
  </si>
  <si>
    <t>coloana</t>
  </si>
  <si>
    <t>Factor de actualizare (FA) are la bază rata de actualizare de k (4%). Atât rata de actualizare, cât şi FA sunt parametri predefiniţi:
FA pentru anul t = 1 / (1+rata de actualizare)t,
unde rata de actualizare = k (4%)</t>
  </si>
  <si>
    <t>Valoarea actualizată a costului de investiţie din anul t reprezintă costul de investiţie din anul t actualizat la momentul realizării analizei (anul 0, respectiv începutul anului 1), cu indicele de actualizare:
VACI=CI • AF</t>
  </si>
  <si>
    <t>Valoarea actualizată a costului eligibil din anul t reprezintă costul eligibil din anul t actualizat la momentul realizării analizei (anul 0, respectiv începutul anului 1), cu indicele de actualizare:
VACE=CE • AF</t>
  </si>
  <si>
    <t>Valoarea actualizată a costului neeligibil din anul t reprezintă costul neeligibil din anul t actualizat la momentul realizării analizei (anul 0, respectiv începutul anului 1), cu indicele de actualizare:
VACNE=CNE • AF</t>
  </si>
  <si>
    <t>Venituri de exploatare (operaţionale) includ doar acele venituri directe aferente proiectului de investiţii.</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</si>
  <si>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</si>
  <si>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</si>
  <si>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Explicatii aferente randurilor din tabel</t>
  </si>
  <si>
    <t>Rata de co-finantare maxima</t>
  </si>
  <si>
    <t>Pasii urmati pentru determinarea finantarii nerambursabile ce poate fi acordata din fonduri structurale</t>
  </si>
  <si>
    <t>NB: Toate valorile luate in calcul (incasari / plati) sunt valori actualizate, la momentul efectuarii analizei (anul 0), cu rata de actualizare (4%) 
[valori generate automat]</t>
  </si>
  <si>
    <t>Costul total al investitiei [CI]</t>
  </si>
  <si>
    <t>Valoarea actualizata a costului de investitie [VACI]</t>
  </si>
  <si>
    <t>Valoarea actualizata a fluxurilor de numerar [VAFN]</t>
  </si>
  <si>
    <t>in cazul in care nu toate costurile de investitie sunt eligibile, conform regulilor de eligibilitate a cheltuielilor din Ghidul solicitantului</t>
  </si>
  <si>
    <t>Costul eligibil al investitiei (proiectului) [CE]</t>
  </si>
  <si>
    <t>Rata de co-finanţare nerambursabilă</t>
  </si>
  <si>
    <t>Analiza financiara a entitatii pentru ultimele exercitii financiare</t>
  </si>
  <si>
    <t>Solduri intermediare de gestiune</t>
  </si>
  <si>
    <t>Rate de gestiune (rate de rotatie)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</si>
  <si>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</si>
  <si>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</si>
  <si>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</si>
  <si>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</si>
  <si>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</si>
  <si>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</si>
  <si>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</si>
  <si>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</si>
  <si>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ROA (rentabilitatea activelor)</t>
  </si>
  <si>
    <t>Capital propriu + Datorii termen lung - Imobilizari</t>
  </si>
  <si>
    <t>FR - NFR</t>
  </si>
  <si>
    <t>rata de acoperire a NFR din FR</t>
  </si>
  <si>
    <t>active curente / datorii curente</t>
  </si>
  <si>
    <t>(active curente - stocuri) / datorii curente</t>
  </si>
  <si>
    <t xml:space="preserve"> lichiditati / datorii curente</t>
  </si>
  <si>
    <t xml:space="preserve">lichiditatea curenta </t>
  </si>
  <si>
    <t xml:space="preserve">lichiditatea intermediara </t>
  </si>
  <si>
    <t xml:space="preserve">lichiditatea la vedere </t>
  </si>
  <si>
    <t>Grad total de indatorare</t>
  </si>
  <si>
    <t>Grad de indatorare pe termen scurt</t>
  </si>
  <si>
    <t>Grad de indatorare pe termen lung</t>
  </si>
  <si>
    <t>Ponderea capitalului propriu in activ</t>
  </si>
  <si>
    <t>Levier</t>
  </si>
  <si>
    <t>Capital propriu / Activ</t>
  </si>
  <si>
    <t>Datorii pe termen lung / Capital propriu</t>
  </si>
  <si>
    <t>Datorii pe termen lung / Activ</t>
  </si>
  <si>
    <t>Datorii pe termen scurt / Activ</t>
  </si>
  <si>
    <t>Datorii totale / Activ</t>
  </si>
  <si>
    <t xml:space="preserve"> BUGETUL CERERII DE FINANTARE</t>
  </si>
  <si>
    <t>Nr. crt</t>
  </si>
  <si>
    <t>Denumirea capitolelor şi subcapitolelor</t>
  </si>
  <si>
    <t>Cheltuieli eligibile</t>
  </si>
  <si>
    <t>TOTAL ELIGIBIL</t>
  </si>
  <si>
    <t>Cheltuieli neeligibile</t>
  </si>
  <si>
    <t>TOTAL NEELIGIBIL</t>
  </si>
  <si>
    <t>lei</t>
  </si>
  <si>
    <t>Baza</t>
  </si>
  <si>
    <t>TVA eligibila</t>
  </si>
  <si>
    <t>5=3+4</t>
  </si>
  <si>
    <t>TVA ne-eligibilă</t>
  </si>
  <si>
    <t>9=5 + 8</t>
  </si>
  <si>
    <t>8 = 6+7</t>
  </si>
  <si>
    <t>1.1</t>
  </si>
  <si>
    <t>1.2</t>
  </si>
  <si>
    <t>Amenajarea terenului</t>
  </si>
  <si>
    <t>TOTAL CAPITOL 1</t>
  </si>
  <si>
    <t>CAPITOL 2 Cheltuieli pt asigurarea utilităţilor necesare obiectivului</t>
  </si>
  <si>
    <t>2.1</t>
  </si>
  <si>
    <t>Cheltuieli pentru asigurarea utilitatilor necesare obiectivului</t>
  </si>
  <si>
    <t> TOTAL CAPITOL 2</t>
  </si>
  <si>
    <t>3.1</t>
  </si>
  <si>
    <t>3.2</t>
  </si>
  <si>
    <t>Taxe pentru obtinera de avize, acorduri si autorizatii</t>
  </si>
  <si>
    <t>3.3</t>
  </si>
  <si>
    <t>Proiectare si inginerie</t>
  </si>
  <si>
    <t>Organizarea procedurilor de achizitie</t>
  </si>
  <si>
    <t>3.4</t>
  </si>
  <si>
    <t>3.5</t>
  </si>
  <si>
    <t> TOTAL CAPITOL 3</t>
  </si>
  <si>
    <t>4.1</t>
  </si>
  <si>
    <t>4.2</t>
  </si>
  <si>
    <t>4.3</t>
  </si>
  <si>
    <t>Active necorporale</t>
  </si>
  <si>
    <t>TOTAL CAPITOL 4</t>
  </si>
  <si>
    <t>5</t>
  </si>
  <si>
    <t>6</t>
  </si>
  <si>
    <t>6.1</t>
  </si>
  <si>
    <t>7</t>
  </si>
  <si>
    <t>8</t>
  </si>
  <si>
    <t>III</t>
  </si>
  <si>
    <t>TOTAL GENERAL</t>
  </si>
  <si>
    <t>NR. CRT.</t>
  </si>
  <si>
    <t>SURSE DE FINANŢARE</t>
  </si>
  <si>
    <t>I</t>
  </si>
  <si>
    <t>Valoarea totală a cererii de finantare, din care :</t>
  </si>
  <si>
    <t>a.</t>
  </si>
  <si>
    <t>Valoarea totala neeligibilă, inclusiv TVA aferent</t>
  </si>
  <si>
    <t>b.</t>
  </si>
  <si>
    <t>II</t>
  </si>
  <si>
    <t>Contribuţia proprie, din care :</t>
  </si>
  <si>
    <t>ASISTENŢĂ FINANCIARĂ NERAMBURSABILĂ SOLICITATĂ</t>
  </si>
  <si>
    <t>(RON)</t>
  </si>
  <si>
    <t>an</t>
  </si>
  <si>
    <t xml:space="preserve">total </t>
  </si>
  <si>
    <t>an 1</t>
  </si>
  <si>
    <t>an 2</t>
  </si>
  <si>
    <t>an 3</t>
  </si>
  <si>
    <t>an 4</t>
  </si>
  <si>
    <t>CHELTUIELI INVESTITIONALE TOTALE</t>
  </si>
  <si>
    <t>SURSE DE FINANTARE A PROIECTULUI</t>
  </si>
  <si>
    <t>Cheltuieli cu materiile prime si cu materialele consumabile</t>
  </si>
  <si>
    <t>Alte cheltuieli de exploatare</t>
  </si>
  <si>
    <t>Implementare</t>
  </si>
  <si>
    <t>Pre-
implementare</t>
  </si>
  <si>
    <t>TOTAL CHELTUIELI NE-ELIGIBILE</t>
  </si>
  <si>
    <t>Investitie initiala totala actualizata</t>
  </si>
  <si>
    <t>VOR FI URMATOARELE SITUATII:</t>
  </si>
  <si>
    <t>VANF&lt;0</t>
  </si>
  <si>
    <t>RIRF&lt;4%</t>
  </si>
  <si>
    <t>VANF&gt;0</t>
  </si>
  <si>
    <t>RIRF&gt;4%</t>
  </si>
  <si>
    <t>TOTAL CHELTUIELI ELIGIBILE</t>
  </si>
  <si>
    <t>Surse proprii</t>
  </si>
  <si>
    <t>Imprumuturi bancare (surse imprumutate)</t>
  </si>
  <si>
    <t>CONTRIBUTIE PROPRIE, din care:</t>
  </si>
  <si>
    <t>I.Capital, din care</t>
  </si>
  <si>
    <t xml:space="preserve">      capital social subscris si varsat</t>
  </si>
  <si>
    <t>scaderea / disparitia valorii activului net</t>
  </si>
  <si>
    <t>se inregistreaza pierderi?</t>
  </si>
  <si>
    <t>modificare pierdere</t>
  </si>
  <si>
    <t>stocuri</t>
  </si>
  <si>
    <t>durata de rotatie a stocurilor</t>
  </si>
  <si>
    <t>cresterea duratei de rotatie</t>
  </si>
  <si>
    <t>flux de numerar</t>
  </si>
  <si>
    <t>modificare flux de numerar</t>
  </si>
  <si>
    <t>AN (Activ net)</t>
  </si>
  <si>
    <t>Activ total - Datorii totale</t>
  </si>
  <si>
    <t>activ net</t>
  </si>
  <si>
    <t>modificare absoluta activ net</t>
  </si>
  <si>
    <t>minim</t>
  </si>
  <si>
    <t>maxim</t>
  </si>
  <si>
    <t>lichiditatea la vedere</t>
  </si>
  <si>
    <t>pre-
implementare</t>
  </si>
  <si>
    <t xml:space="preserve"> = active trezorerie / datorii curente</t>
  </si>
  <si>
    <t>Beneficiarul va realiza proiectia financiara privind implementarea investitiei  pe numarul de ani pt care gandeste proiectul, nu este obligatorie completarea pentru toti anii</t>
  </si>
  <si>
    <t>Beneficiarul va realiza proiectia financiara pe numarul de ani pt care gandeste proiectul, nu este obligatorie completarea pentru toti anii;</t>
  </si>
  <si>
    <t xml:space="preserve">Se va completa acest document doar in cazul proiectelor generatoare de venit </t>
  </si>
  <si>
    <t>Implementare si operare</t>
  </si>
  <si>
    <t>VANF (valoarea actualizata neta financiara)</t>
  </si>
  <si>
    <t>RIRF (rata interna de rentabilitate financiara)</t>
  </si>
  <si>
    <t>IPF (indice de profitabilitate financiar)</t>
  </si>
  <si>
    <t>Incasari, plati, fluxuri de numerar</t>
  </si>
  <si>
    <t>Flux de numerar din activitatea de exploatare (operational)</t>
  </si>
  <si>
    <t>Flux de numerar din activitatea de finantare</t>
  </si>
  <si>
    <t>Investitie</t>
  </si>
  <si>
    <t>Flux de numerar din activitatea de investitii</t>
  </si>
  <si>
    <t>Flux de numerar total</t>
  </si>
  <si>
    <t>Flux de numerar - activitatea de exploatare si de investitii</t>
  </si>
  <si>
    <t>Flux de numerar total cumulat</t>
  </si>
  <si>
    <t>D.Datorii ce trebuie platite intr-o perioada de pana la un an, din care</t>
  </si>
  <si>
    <t xml:space="preserve">    Sume datorate institutiilor de credit</t>
  </si>
  <si>
    <t xml:space="preserve">    Subvenţii pentru investiţii</t>
  </si>
  <si>
    <t xml:space="preserve">    Venituri înregistrate în avans</t>
  </si>
  <si>
    <t>II.Rezerve din reevaluare</t>
  </si>
  <si>
    <t>III.Rezerve</t>
  </si>
  <si>
    <t>IV.Rezultatul reportat</t>
  </si>
  <si>
    <t>excedentul / profitul reportat       sau       Sold Creditor</t>
  </si>
  <si>
    <t>deficitul / pierderea reportata                    Sold Debitor</t>
  </si>
  <si>
    <t>V.Rezultatul exercitiului financiar</t>
  </si>
  <si>
    <t>excedentul / profitul exercitiului financiar       sau       Sold Creditor</t>
  </si>
  <si>
    <t>deficitul / pierderea exercitiului financiar                     Sold Debitor</t>
  </si>
  <si>
    <t>Repartizarea excedentului / profitului</t>
  </si>
  <si>
    <t xml:space="preserve">    Repartizarea excedentului privind activitatile fara scop patrimonial</t>
  </si>
  <si>
    <t xml:space="preserve">    Repartizarea profitului privind activitatile economice</t>
  </si>
  <si>
    <t>Fondul social al membrilor Caselor de Ajutor Reciproc (C.A.R.)</t>
  </si>
  <si>
    <t>Fondul pentru ajutor în caz de deces al membrilor Caselor de Ajutor Reciproc C.A.R.)</t>
  </si>
  <si>
    <t>Fondul de rulment al membrilor asociatiilor de proprietari</t>
  </si>
  <si>
    <t>Alte fonduri privind activitatiile fara scop patrimonial</t>
  </si>
  <si>
    <t>II. Cheltuieli privind activităţile fără scop patrimonial</t>
  </si>
  <si>
    <t>III. Rezultatul activităţilor fără scop patrimonial</t>
  </si>
  <si>
    <t xml:space="preserve">  excedent</t>
  </si>
  <si>
    <t xml:space="preserve">  deficit</t>
  </si>
  <si>
    <t>IV. Venituri din activităţile cu destinaţie specială</t>
  </si>
  <si>
    <t>V. Cheltuieli privind activităţile cu destinaţie specială</t>
  </si>
  <si>
    <t>VI. Rezultatul activităţilor cu destinaţie specială</t>
  </si>
  <si>
    <t>IX. Rezultatul activităţilor economice</t>
  </si>
  <si>
    <t xml:space="preserve">  profit</t>
  </si>
  <si>
    <t xml:space="preserve">  pierdere</t>
  </si>
  <si>
    <t>X. Venituri totale</t>
  </si>
  <si>
    <t>XI. Cheltuieli totale</t>
  </si>
  <si>
    <t>XII. Rezultatul net al exerciţiului</t>
  </si>
  <si>
    <t xml:space="preserve">  excedent / profit</t>
  </si>
  <si>
    <t xml:space="preserve">  deficit / pierdere</t>
  </si>
  <si>
    <t>Creante</t>
  </si>
  <si>
    <t>Datorii ce trebuie platite intr-o perioada de pana la un an</t>
  </si>
  <si>
    <t>Datorii ce trebuie platite intr-o perioada mai mare de un an</t>
  </si>
  <si>
    <t>CONTUL DE PROFIT SI PIERDERI -% in venituri totale</t>
  </si>
  <si>
    <t>Venituri din activităţile fără scop patrimonial</t>
  </si>
  <si>
    <t>Cheltuieli privind activităţile fără scop patrimonial</t>
  </si>
  <si>
    <t>Rezultatul activităţilor fără scop patrimonial</t>
  </si>
  <si>
    <t>Venituri din activităţile cu destinaţie specială</t>
  </si>
  <si>
    <t>Cheltuieli privind activităţile cu destinaţie specială</t>
  </si>
  <si>
    <t>Rezultatul activităţilor cu destinaţie specială</t>
  </si>
  <si>
    <t>Venituri din activităţile economice *)</t>
  </si>
  <si>
    <t>Cheltuieli privind activităţile economice *)</t>
  </si>
  <si>
    <t>Rezultatul activităţilor economice</t>
  </si>
  <si>
    <t>Rezultatul net al exerciţiului</t>
  </si>
  <si>
    <t>CONTUL DE PROFIT SI PIERDERE - STRUCTURA 
(% IN V/CH)</t>
  </si>
  <si>
    <t>PONDERE VENITURI IN TOTAL VENITURI</t>
  </si>
  <si>
    <t>PONDERE CHELTUIELI IN TOTAL CHELTUIELI</t>
  </si>
  <si>
    <t>R_Rfara_scop_patr</t>
  </si>
  <si>
    <t>Rezultatul activitatilor fara scop patrimonial  / total venituri</t>
  </si>
  <si>
    <t>R_Rdest_speciala</t>
  </si>
  <si>
    <t>Rezultatul activitatilor cu destinatie speciala  / total venituri</t>
  </si>
  <si>
    <t>R_Recon</t>
  </si>
  <si>
    <t>Rezultatul activitatilor economice  / total venituri</t>
  </si>
  <si>
    <t xml:space="preserve">R_RN </t>
  </si>
  <si>
    <t>Rezultatul net al exercitiului / total venituri</t>
  </si>
  <si>
    <t>Rezultat net /Active</t>
  </si>
  <si>
    <t xml:space="preserve">ROE (rentabilitatea capitalului propriu) </t>
  </si>
  <si>
    <t>Rezultat net /Capital propriu</t>
  </si>
  <si>
    <t>(Active totale / Venituri totale) · 360</t>
  </si>
  <si>
    <t>(Active imobilizate / Venituri totale) · 360</t>
  </si>
  <si>
    <t>(Active curente / Venituri totale) · 360</t>
  </si>
  <si>
    <t>(Stocuri / Venituri totale) · 360</t>
  </si>
  <si>
    <t>(Creante / Venituri totale) · 360</t>
  </si>
  <si>
    <t>Venituri totale / Active totale</t>
  </si>
  <si>
    <t>Venituri totale / Active imobilizate</t>
  </si>
  <si>
    <t>Venituri totale / Active curente</t>
  </si>
  <si>
    <t>Venituri totale / Stocuri</t>
  </si>
  <si>
    <t>Venituri totale / Creante</t>
  </si>
  <si>
    <t>Coeficient de proportionalitate fata de veniturile totale</t>
  </si>
  <si>
    <t>Active totale / Venituri totale</t>
  </si>
  <si>
    <t>Active imobilizate / Venituri totale</t>
  </si>
  <si>
    <t>Active curente / Venituri totale</t>
  </si>
  <si>
    <t>Stocuri / Venituri totale</t>
  </si>
  <si>
    <t>Creante / Venituri totale</t>
  </si>
  <si>
    <t>Lichiditati / Venituri totale</t>
  </si>
  <si>
    <t>INDICATORI RELEVANTI</t>
  </si>
  <si>
    <t>cresterea duratei de rotatie a stocurilor</t>
  </si>
  <si>
    <t>scaderea fluxului de numerar</t>
  </si>
  <si>
    <t>gradul total de indatorare</t>
  </si>
  <si>
    <t xml:space="preserve"> = datorii totale / Activ</t>
  </si>
  <si>
    <t>rezultat net</t>
  </si>
  <si>
    <t>venituri totale</t>
  </si>
  <si>
    <t>Rata de marja a rezultatului net</t>
  </si>
  <si>
    <t xml:space="preserve"> = rezultat net / venituri totale</t>
  </si>
  <si>
    <t xml:space="preserve"> = rezultat net / Active</t>
  </si>
  <si>
    <t xml:space="preserve"> = venituri totale / Active totale</t>
  </si>
  <si>
    <t xml:space="preserve"> = (Active curente / Venituri totale) · 360</t>
  </si>
  <si>
    <t xml:space="preserve"> = (Creante / Venituri totale) · 360</t>
  </si>
  <si>
    <t>Este recomandata utilizarea acestei machete; modificarea formulelor de calcul atrage dupa sine excluderea aplicatiei de la finantare.</t>
  </si>
  <si>
    <t>Modelul contine urmatoarele foi de calcul:</t>
  </si>
  <si>
    <t>Date de intrare:</t>
  </si>
  <si>
    <t>1 Bilant</t>
  </si>
  <si>
    <t xml:space="preserve"> ==&gt; se introduc datele din bilantul beneficiarului, pentru ultimele trei exercitii financiare incheiate</t>
  </si>
  <si>
    <t xml:space="preserve"> ==&gt; se introduc informatii aferente proiectiilor de venituri si cheltuieli, pentru perioadele de implementare si operare, considerand situatia intreprinderii FARA si CU proiectul de investitii</t>
  </si>
  <si>
    <t>Rezultate:</t>
  </si>
  <si>
    <t xml:space="preserve"> ==&gt; se determina fluxurile de numerar de exploatare generate de proiectul de investitie prin metoda incrementala (marginala)</t>
  </si>
  <si>
    <t xml:space="preserve"> ==&gt; se determina indicatorii de performanta a proiectului de investitie</t>
  </si>
  <si>
    <t xml:space="preserve"> ==&gt; se determina sustanabilitatea proiectului de investitie, in functie de fluxul de numerar total cumulat</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</si>
  <si>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</si>
  <si>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r>
      <rPr>
        <sz val="16"/>
        <color theme="1"/>
        <rFont val="Wingdings"/>
        <charset val="2"/>
      </rPr>
      <t>þ</t>
    </r>
    <r>
      <rPr>
        <sz val="16"/>
        <color theme="1"/>
        <rFont val="Times New Roman"/>
        <family val="1"/>
      </rPr>
      <t xml:space="preserve"> Introducerea datelor din situatiile financiare (bilant, cont de profit si pierdere)</t>
    </r>
  </si>
  <si>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</si>
  <si>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interpreta eficienta  inregistrata de entitate; astfel se apreciaza favorabil:
==&gt; cresterea ratelor de marja (care indica o crestere superioara a rezultatelor entitatii - rezultat din activitati fara scop patrimonial, privind activitatile cu destinatie speciala, din activitatile economice. - fata de cresterea veniturilor, reflectand un bun management la nivelul cheltuielilor)</t>
    </r>
  </si>
  <si>
    <r>
      <rPr>
        <b/>
        <u/>
        <sz val="10"/>
        <color rgb="FF00B050"/>
        <rFont val="Times New Roman"/>
        <family val="1"/>
      </rPr>
      <t>Interpretare</t>
    </r>
    <r>
      <rPr>
        <sz val="10"/>
        <color rgb="FF00B050"/>
        <rFont val="Times New Roman"/>
        <family val="1"/>
      </rPr>
      <t xml:space="preserve">
Acest set indicatori se utilizeaza pentru a interpreta rentabilitatea inregistrata de entitate; astfel se apreciaza favorabil:
==&gt; cresterea ratelor de rentabilitate (care indica o crestere a rezultatului net raportat la efortul investitional - active totale in cazul ROA, capitaluri proprii in cazul ROE)</t>
    </r>
  </si>
  <si>
    <r>
      <rPr>
        <b/>
        <u/>
        <sz val="10"/>
        <color rgb="FF00B050"/>
        <rFont val="Times New Roman"/>
        <family val="1"/>
      </rPr>
      <t>Interpretare</t>
    </r>
    <r>
      <rPr>
        <sz val="10"/>
        <color rgb="FF00B050"/>
        <rFont val="Times New Roman"/>
        <family val="1"/>
      </rPr>
      <t xml:space="preserve">
Acest set indicatori se utilizeaza pentru a interpreta eficienta inregistrata de entitate in utilizarea activelor; astfel se apreciaza favorabil:
==&gt; scaderea duratelor de rotatie a activelor (totale, imobilizate, curente, stocurilor, creantelor)
==&gt; cresterea vitezei de rotatie a activelor (totale, imobilizate, curente, stocurilor, creantelor)</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</si>
  <si>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
Riscul este considerat moderat daca:
==&gt; gradul total de indatorare &lt; 67%
Structura indatorarii (termen scurt versus termen lung) reflecta expunerea entitatii la dependenta de surse imprumutate pe respectivul termen</t>
    </r>
  </si>
  <si>
    <r>
      <t xml:space="preserve">Observatie: codul de culori pentru interpretarea marimii indicatori -- </t>
    </r>
    <r>
      <rPr>
        <sz val="12"/>
        <color rgb="FFFF0000"/>
        <rFont val="Times New Roman"/>
        <family val="1"/>
      </rPr>
      <t>rosu (semn dificultate)</t>
    </r>
    <r>
      <rPr>
        <sz val="12"/>
        <rFont val="Times New Roman"/>
        <family val="1"/>
      </rPr>
      <t xml:space="preserve">; </t>
    </r>
    <r>
      <rPr>
        <sz val="12"/>
        <color rgb="FF00B050"/>
        <rFont val="Times New Roman"/>
        <family val="1"/>
      </rPr>
      <t>verde (lipsa semn dificultate)</t>
    </r>
  </si>
  <si>
    <t>SEMNALIZARE DIFICULTATE</t>
  </si>
  <si>
    <t>in ultimul an de analiza N</t>
  </si>
  <si>
    <t>cu mai mult de 50% in anul N fata de anul N-1</t>
  </si>
  <si>
    <t>scadere flux de numerar in anul N fata de anul N-1</t>
  </si>
  <si>
    <t>4. indatorare crescuta</t>
  </si>
  <si>
    <t>datorii totale/activ &gt; 67% in anul N</t>
  </si>
  <si>
    <t>scaderea activului net cu mai mult de 50% in doi ani sau mai mult de 25% in ultimul an</t>
  </si>
  <si>
    <t>3</t>
  </si>
  <si>
    <r>
      <rPr>
        <b/>
        <sz val="7"/>
        <color theme="1"/>
        <rFont val="Times New Roman"/>
        <family val="1"/>
      </rPr>
      <t xml:space="preserve">  </t>
    </r>
    <r>
      <rPr>
        <b/>
        <sz val="11"/>
        <color theme="1"/>
        <rFont val="Times New Roman"/>
        <family val="1"/>
      </rPr>
      <t>SURSE DE FINANŢARE A PROIECTULUI</t>
    </r>
  </si>
  <si>
    <t>(ron)</t>
  </si>
  <si>
    <t>buget cerere</t>
  </si>
  <si>
    <t>calculat</t>
  </si>
  <si>
    <t>an 0</t>
  </si>
  <si>
    <r>
      <rPr>
        <sz val="16"/>
        <color theme="1"/>
        <rFont val="Wingdings"/>
        <charset val="2"/>
      </rPr>
      <t xml:space="preserve">þ </t>
    </r>
    <r>
      <rPr>
        <sz val="16"/>
        <color theme="1"/>
        <rFont val="Times New Roman"/>
        <family val="1"/>
      </rPr>
      <t>Determinarea indicatorilor de performanta financiara a proiectului</t>
    </r>
  </si>
  <si>
    <t>Total incasari aferente veniturilor operationale</t>
  </si>
  <si>
    <r>
      <rPr>
        <b/>
        <sz val="16"/>
        <color theme="1"/>
        <rFont val="Wingdings"/>
        <charset val="2"/>
      </rPr>
      <t xml:space="preserve">þ </t>
    </r>
    <r>
      <rPr>
        <b/>
        <sz val="16"/>
        <color theme="1"/>
        <rFont val="Times New Roman"/>
        <family val="1"/>
      </rPr>
      <t>Determinarea sustenabilitatii financiare a proiectului</t>
    </r>
  </si>
  <si>
    <t>Venituri din activităţile economice</t>
  </si>
  <si>
    <t>Cheltuieli privind activităţile economice</t>
  </si>
  <si>
    <t>scaderea veniturilor totale</t>
  </si>
  <si>
    <t>modificare relativa a veniturilor totale</t>
  </si>
  <si>
    <t>Alte cheltuieli materiale</t>
  </si>
  <si>
    <t>Alte cheltuieli externe (cu energia si apa)</t>
  </si>
  <si>
    <t xml:space="preserve">Achizitii de active fixe corporale, incl TVA </t>
  </si>
  <si>
    <t>Achizitii de active fixe necorporale, incl TVA</t>
  </si>
  <si>
    <t>Cresterea investitiilor in curs (esalonat cf. Grafic realizare)</t>
  </si>
  <si>
    <r>
      <rPr>
        <sz val="14"/>
        <color theme="1"/>
        <rFont val="Wingdings"/>
        <charset val="2"/>
      </rPr>
      <t xml:space="preserve">þ </t>
    </r>
    <r>
      <rPr>
        <sz val="14"/>
        <color theme="1"/>
        <rFont val="Times New Roman"/>
        <family val="1"/>
      </rPr>
      <t xml:space="preserve"> Pas A: pe baza urmatorului tabel (al carui continut este preluat automat), se calculeaza valoarea actualizată a costurilor de investiţie, valoarea actualizată a fluxurilor de numerar generate de exploatarea proiectului de investiţie, valoarea actualizată a finanţării nerambursabile</t>
    </r>
  </si>
  <si>
    <t xml:space="preserve"> ==&gt; se determina finanţarea nerambursabila pentru proiectele generatoare de venit, prin Metoda necesarului de finantare ("funding-gap")</t>
  </si>
  <si>
    <t>Cheltuieli privind stocurile</t>
  </si>
  <si>
    <t>Cheltuieli cu lucrari si servicii executate de terti</t>
  </si>
  <si>
    <t>Cheltuieli cu alte impozite, taxe si varsaminte asimilate</t>
  </si>
  <si>
    <t>Cheltuieli cu impozitul pe profit</t>
  </si>
  <si>
    <t xml:space="preserve">          Cheltuieli de intretinere si reparatii capitale</t>
  </si>
  <si>
    <t>In acest tabel sunt inregistrate incasarile si platile aferente activitatilor de exploatare si de investitii generate exclusiv de proiectul de investitie</t>
  </si>
  <si>
    <r>
      <rPr>
        <b/>
        <sz val="14"/>
        <color theme="1"/>
        <rFont val="Wingdings"/>
        <charset val="2"/>
      </rPr>
      <t>þ</t>
    </r>
    <r>
      <rPr>
        <b/>
        <i/>
        <sz val="14"/>
        <color theme="1"/>
        <rFont val="Times New Roman"/>
        <family val="1"/>
      </rPr>
      <t xml:space="preserve"> Utilizarea datelor din situatiile financiare (bilant, cont de profit si pierdere) pentru realizarea analizei financiare</t>
    </r>
  </si>
  <si>
    <t>Venituri din activităţile fără scop patrimonial / Total venituri</t>
  </si>
  <si>
    <t>Venituri din activităţile cu destinaţie specială / Total venituri</t>
  </si>
  <si>
    <t>Venituri din activităţile economice / Total venituri</t>
  </si>
  <si>
    <t>Cheltuieli privind activităţile fără scop patrimonial / Cheltuieli totale</t>
  </si>
  <si>
    <t>Cheltuieli privind activităţile cu destinaţie specială / Cheltuieli totale</t>
  </si>
  <si>
    <t>Cheltuieli privind activităţile economice / Cheltuieli totale</t>
  </si>
  <si>
    <t>Studii de teren  (geotehnice, geologice, topografice, hidrologice, hidrogeotehnice, fotogrammetrice, topografice şi de stabilitate a terenului)</t>
  </si>
  <si>
    <t>TOTAL CAPITOL 5</t>
  </si>
  <si>
    <t>Pregatirea personalului de exploatare</t>
  </si>
  <si>
    <t>Probe tehnologice si teste</t>
  </si>
  <si>
    <t>TOTAL CAPITOL 6</t>
  </si>
  <si>
    <t>Analiza financiara a ONGului</t>
  </si>
  <si>
    <t xml:space="preserve"> ==&gt; se introduc datele aferente bugetului cererii de finantare</t>
  </si>
  <si>
    <t xml:space="preserve"> ==&gt; sunt calculati si grupati indicatori de rentabilitate si risc aferenti entitatii, pe baza datelor introduse din situatiile financiare (foile 1 si 2)
Obs: calcule automate, interpretari inserate</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</si>
  <si>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</si>
  <si>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Cheltuieli salariale departamente suport* </t>
  </si>
  <si>
    <t>Cheltuieli de functionare si administrative*</t>
  </si>
  <si>
    <t>din care</t>
  </si>
  <si>
    <t>C+M</t>
  </si>
  <si>
    <t>E.Active circulante nete respectiv datorii curente nete</t>
  </si>
  <si>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cash flow pozitiv</t>
    </r>
  </si>
  <si>
    <t>cresterea pierderilor / deficit</t>
  </si>
  <si>
    <t>mai mica decat 1</t>
  </si>
  <si>
    <t>modificare relativa activ net N fata de N-2</t>
  </si>
  <si>
    <t>modificare relativa activ net N fate de N-1</t>
  </si>
  <si>
    <t>1. cresterea pierderii / deficitului</t>
  </si>
  <si>
    <t>2. scaderea veniturilor totale</t>
  </si>
  <si>
    <t>3. flux de capital in declin</t>
  </si>
  <si>
    <t>Venituri din vânzarea produselor finite</t>
  </si>
  <si>
    <t>Venituri din vânzarea semifabricatelor</t>
  </si>
  <si>
    <t>Venituri din vânzarea produselor reziduale</t>
  </si>
  <si>
    <t>Venituri din servicii prestate</t>
  </si>
  <si>
    <t>Venituri din studii și cercetări</t>
  </si>
  <si>
    <t>Venituri din redevențe, locații de gestiune și chirii</t>
  </si>
  <si>
    <t>Venituri din vânzarea mărfurilor</t>
  </si>
  <si>
    <t>Alte venituri de exploatare</t>
  </si>
  <si>
    <t>Venituri din cotizaţiile membrilor şi contribuţiile băneşti sau în natură ale membrilor şi simpatizanţilor</t>
  </si>
  <si>
    <t>Venituri din taxele de înregistrare stabilite potrivit legislaţiei în vigoare</t>
  </si>
  <si>
    <t>Venituri din donaţii</t>
  </si>
  <si>
    <t>Venituri din sumele sau bunurile primite prin sponsorizare</t>
  </si>
  <si>
    <t>Venituri din dobânzile obţinute din plasarea disponibilităţilor rezultate din activităţile fără scop patrimonial</t>
  </si>
  <si>
    <t>Venituri din dividendele obţinute din plasarea disponibilităţilor rezultate din activităţile fără scop patrimonial</t>
  </si>
  <si>
    <t>Venituri pentru care se datorează impozit pe spectacole</t>
  </si>
  <si>
    <t>Resurse obţinute de la bugetul de stat şi / sau de la bugetele locale şi subvenţii pentru venituri</t>
  </si>
  <si>
    <t>Venituri din acţiuni ocazionale, utilizate în scop social sau profesional, potrivit statutului de organizare şi funcţionare</t>
  </si>
  <si>
    <t>Venituri rezultate din cedarea activelor corporale aflate în proprietatea persoanelor juridice fără scop patrimonial, altele decât cele care sunt sau au fost folosite în activitatea economică</t>
  </si>
  <si>
    <t>Venituri din cote-părţi primite potrivit statutului</t>
  </si>
  <si>
    <t>Ajutoare şi împrumuturi nerambursabile din ţară şi din străinătate şi subvenţii pentru venituri</t>
  </si>
  <si>
    <t>Cheltuieli cu lucrările şi serviciile executate de terţi</t>
  </si>
  <si>
    <t>Cheltuieli cu alte servicii executate de terţi</t>
  </si>
  <si>
    <t>Cheltuieli cu alte impozite, taxe şi vărsăminte asimilate</t>
  </si>
  <si>
    <t>Cheltuieli cu personalul</t>
  </si>
  <si>
    <t>Cifra de afaceri</t>
  </si>
  <si>
    <t>Venituri din producţia de imobilizări</t>
  </si>
  <si>
    <t>1</t>
  </si>
  <si>
    <t>2</t>
  </si>
  <si>
    <t>4</t>
  </si>
  <si>
    <t>9</t>
  </si>
  <si>
    <t>10</t>
  </si>
  <si>
    <t>11</t>
  </si>
  <si>
    <t>12</t>
  </si>
  <si>
    <t>13</t>
  </si>
  <si>
    <t xml:space="preserve">Cheltuieli cu personalul </t>
  </si>
  <si>
    <t>Cheltuieli cu alte lucrari si servicii executate de terti</t>
  </si>
  <si>
    <t>ACTIVITATI FARA SCOP PATRIMONIAL</t>
  </si>
  <si>
    <t>ACTIVITATI CU DESTINATIE SPECIALA</t>
  </si>
  <si>
    <t>Cheltuieli pentru activităţile cu destinaţie specială</t>
  </si>
  <si>
    <t>ACTIVITATEA ECONOMICA</t>
  </si>
  <si>
    <t>Total incasari aferente veniturilor din activitatile fara scop patrimonial (FARA proiect)</t>
  </si>
  <si>
    <t>PLATI AFERENTE  ACTIVITATII FARA SCOP PATRIMONIAL  (FARA proiect)</t>
  </si>
  <si>
    <t>INCASARI AFERENTE  ACTIVITATII FARA SCOP PATRIMONIAL (FARA proiect)</t>
  </si>
  <si>
    <t>Total plati aferente cheltuielilor din activitati fara scop patrimonial   (FARA proiect)</t>
  </si>
  <si>
    <t>Flux de lichiditati din activitatile fara scop patrimonial   (FARA proiect)</t>
  </si>
  <si>
    <t>INCASARI AFERENTE  ACTIVITATILOR CU DESTINATIE SPECIALA   (FARA proiect)</t>
  </si>
  <si>
    <t>Total incasari aferente veniturilor din activitati cu destinatie speciala   (FARA proiect)</t>
  </si>
  <si>
    <t>PLATI AFERENTE  ACTIVITATILOR CU DESTINATIE SPECIALA   (FARA proiect)</t>
  </si>
  <si>
    <t>Total plati aferente cheltuielilor din activitati cu destinatie speciala   (FARA proiect)</t>
  </si>
  <si>
    <t>Flux de lichiditati din activitatile cu destinatie speciala   (FARA proiect)</t>
  </si>
  <si>
    <t>INCASARI DIN ACTIVITATI ECONOMICE   (FARA proiect)</t>
  </si>
  <si>
    <t>Total  incasari (intrari de lichiditati) aferente veniturilor de exploatare din activitatea economica   (FARA proiect)</t>
  </si>
  <si>
    <t>PLATI DIN ACTIVITATI ECONOMICE   (FARA proiect)</t>
  </si>
  <si>
    <t>Total plati aferente cheltuielilor de exploatare din activitatea economica   (FARA proiect)</t>
  </si>
  <si>
    <t>Total plati  aferente activitatii economice   (FARA proiect)</t>
  </si>
  <si>
    <t>Flux de lichiditati aferent activitatii economice   (FARA proiect)</t>
  </si>
  <si>
    <t>Flux de lichiditati aferent activitatii fara scop patrimonial, activitatilor speciale si activitatii economice   (FARA proiect)</t>
  </si>
  <si>
    <t>Alte cheltuieli de exploatare, din care:</t>
  </si>
  <si>
    <t>INCASARI AFERENTE  ACTIVITATII FARA SCOP PATRIMONIAL (CU proiect)</t>
  </si>
  <si>
    <t>Total incasari aferente veniturilor din activitatile fara scop patrimonial (CU proiect)</t>
  </si>
  <si>
    <t>PLATI AFERENTE  ACTIVITATII FARA SCOP PATRIMONIAL  (CU proiect)</t>
  </si>
  <si>
    <t>Total plati aferente cheltuielilor din activitati fara scop patrimonial  (CU proiect)</t>
  </si>
  <si>
    <t>Flux de lichiditati din activitatile fara scop patrimonial  (CU proiect)</t>
  </si>
  <si>
    <t>INCASARI AFERENTE  ACTIVITATILOR CU DESTINATIE SPECIALA  (CU proiect)</t>
  </si>
  <si>
    <t>Total incasari aferente veniturilor din activitati cu destinatie speciala (CU proiect)</t>
  </si>
  <si>
    <t>PLATI AFERENTE  ACTIVITATILOR CU DESTINATIE SPECIALA  (CU proiect)</t>
  </si>
  <si>
    <t>Total plati aferente cheltuielilor din activitati cu destinatie speciala (CU proiect)</t>
  </si>
  <si>
    <t>Flux de lichiditati din activitatile cu destinatie speciala  (CU proiect)</t>
  </si>
  <si>
    <t>INCASARI DIN ACTIVITATI ECONOMICE  (CU proiect)</t>
  </si>
  <si>
    <t>Total  incasari (intrari de lichiditati) aferente veniturilor de exploatare din activitatea economica (CU proiect)</t>
  </si>
  <si>
    <t>PLATI DIN ACTIVITATI ECONOMICE (CU proiect)</t>
  </si>
  <si>
    <t>Total plati aferente cheltuielilor de exploatare din activitatea economica (CU proiect)</t>
  </si>
  <si>
    <t>Total plati  aferente activitatii economice (CU proiect)</t>
  </si>
  <si>
    <t>Flux de lichiditati aferent activitatii economice (CU proiect)</t>
  </si>
  <si>
    <t>Flux de lichiditati aferent activitatii fara scop patrimonial, activitatilor speciale si activitatii economice (CU proiect)</t>
  </si>
  <si>
    <t>INCASARI AFERENTE  ACTIVITATII FARA SCOP PATRIMONIAL (MARGINALE)</t>
  </si>
  <si>
    <t>Total incasari aferente veniturilor din activitatile fara scop patrimonial  (MARGINALE)</t>
  </si>
  <si>
    <t>PLATI AFERENTE  ACTIVITATII FARA SCOP PATRIMONIAL   (MARGINALE)</t>
  </si>
  <si>
    <t>Total plati aferente cheltuielilor din activitati fara scop patrimonial   (MARGINALE)</t>
  </si>
  <si>
    <t>Flux de lichiditati din activitatile fara scop patrimonial  (MARGINALE)</t>
  </si>
  <si>
    <t>INCASARI AFERENTE  ACTIVITATILOR CU DESTINATIE SPECIALA  (MARGINALE)</t>
  </si>
  <si>
    <t>Total incasari aferente veniturilor din activitati cu destinatie speciala  (MARGINALE)</t>
  </si>
  <si>
    <t>PLATI AFERENTE  ACTIVITATILOR CU DESTINATIE SPECIALA  (MARGINALE)</t>
  </si>
  <si>
    <t>Total plati aferente cheltuielilor din activitati cu destinatie speciala  (MARGINALE)</t>
  </si>
  <si>
    <t>Flux de lichiditati din activitatile cu destinatie speciala  (MARGINALE)</t>
  </si>
  <si>
    <t>INCASARI DIN ACTIVITATI ECONOMICE  (MARGINALE)</t>
  </si>
  <si>
    <t>Total  incasari (intrari de lichiditati) aferente veniturilor de exploatare din activitatea economica  (MARGINALE)</t>
  </si>
  <si>
    <t>PLATI DIN ACTIVITATI ECONOMICE  (MARGINALE)</t>
  </si>
  <si>
    <t>Total plati aferente cheltuielilor de exploatare din activitatea economica  (MARGINALE)</t>
  </si>
  <si>
    <t>Total plati  aferente activitatii economice  (MARGINALE)</t>
  </si>
  <si>
    <t>Flux de lichiditati aferent activitatii economice  (MARGINALE)</t>
  </si>
  <si>
    <t>Flux de lichiditati aferent activitatii fara scop patrimonial, activitatilor speciale si activitatii economice  (MARGINALE)</t>
  </si>
  <si>
    <t xml:space="preserve">         Salarii si indemnizatii</t>
  </si>
  <si>
    <t xml:space="preserve">      Salarii si indemnizatii</t>
  </si>
  <si>
    <t xml:space="preserve">        Salarii si indemnizatii</t>
  </si>
  <si>
    <t>Total  incasari (intrari de lichiditati) aferente activitatii fara scop patrimonial, activitatilor speciale si activitatii economice (CU proiect)</t>
  </si>
  <si>
    <t>Total  plati (iesiri de lichiditati) aferente activitatii fara scop patrimonial, activitatilor speciale si activitatii economice (CU proiect)</t>
  </si>
  <si>
    <t>Total  incasari (intrari de lichiditati) aferente activitatii fara scop patrimonial, activitatilor speciale si activitatii economice (MARGINALE)</t>
  </si>
  <si>
    <t>Total  plati (iesiri de lichiditati) aferente activitatii fara scop patrimonial, activitatilor speciale si activitatii economice (MARGINALE)</t>
  </si>
  <si>
    <t>Total  incasari (intrari de lichiditati) aferente activitatii fara scop patrimonial, activitatilor speciale si activitatii economice (FARA proiect)</t>
  </si>
  <si>
    <t>Total  plati (iesiri de lichiditati) aferente activitatii fara scop patrimonial, activitatilor speciale si activitatii economice (FARA proiect)</t>
  </si>
  <si>
    <t>Total investitie</t>
  </si>
  <si>
    <t xml:space="preserve">CENTRALIZARE INDICATORI </t>
  </si>
  <si>
    <t>DOCUMENTE SOLICITATE DE LA BENEFICIAR:</t>
  </si>
  <si>
    <t>1. BILANT - ultimele trei exercitii financiare incheiate</t>
  </si>
  <si>
    <t>3 Analiza financiara - indicatori</t>
  </si>
  <si>
    <t>4 Risc beneficiar</t>
  </si>
  <si>
    <t xml:space="preserve">         Cheltuieli cu asigurarile si protectia sociala </t>
  </si>
  <si>
    <t xml:space="preserve">      Cheltuieli cu asigurarile si protectia sociala</t>
  </si>
  <si>
    <t xml:space="preserve">       Cheltuieli cu asigurarile si protectia sociala</t>
  </si>
  <si>
    <t>* Valoare reziduala se va completa in ultimul an de previziune cu marimea fundamentata</t>
  </si>
  <si>
    <t>Valoare reziduala*</t>
  </si>
  <si>
    <t>Total incasari de exploatare (operationale)</t>
  </si>
  <si>
    <t>Cheltuieli de exploatare si ch cu dobanzi</t>
  </si>
  <si>
    <t>Valoarea reziduala obtinuta din valorificarea activelor, prin vanzare sau lichidare</t>
  </si>
  <si>
    <t>3. ALTE DOCUMENTE CARE SA SUSTINA INFORMATIILE SUPLIMENTARE SOLICITATE - ultimele trei exercitii financiare incheiate</t>
  </si>
  <si>
    <t xml:space="preserve">4. ALTE DOCUMENTE CARE SA SUSTINA INFORMATIILE PREVIZIONATE </t>
  </si>
  <si>
    <t>CONTUL REZULTATULUI EXERCITIULUI</t>
  </si>
  <si>
    <t xml:space="preserve"> ==&gt; se introduc datele din contul rezultatului exercitiului al beneficiarului, pentru ultimele trei exercitii financiare incheiate</t>
  </si>
  <si>
    <t>2 Cont RE</t>
  </si>
  <si>
    <t>2. CONTUL REZULTATULUI EXERCITIULUI - ultimele trei exercitii financiare incheiate</t>
  </si>
  <si>
    <t>Restul datelor sunt fie predefinite, fie generate automat. A nu se modifica formulele de calcul - acestea sunt calculate automat in urma introducerii datelor de intrare</t>
  </si>
  <si>
    <t>Total plati aferente cheltuielilor de operationale</t>
  </si>
  <si>
    <t>Total plati de exploatare</t>
  </si>
  <si>
    <t>Achizitii teren cu sau fără construcții</t>
  </si>
  <si>
    <t>Amenajari pentru protectia mediului si aducerea la starea initiala</t>
  </si>
  <si>
    <t>CAPITOL 3 Cheltuieli pentru proiectare și asistență tehnică</t>
  </si>
  <si>
    <t>CAPITOLUL 4 Cheltuieli pentru investiţia de bază</t>
  </si>
  <si>
    <t>CAPITOLUL 5   Cheltuieli cu organizarea de șantier</t>
  </si>
  <si>
    <t>Cheltuieli diverse și neprevăzute</t>
  </si>
  <si>
    <t>TOTAL CAPITOL 7</t>
  </si>
  <si>
    <t>Cheltuieli de informare și publicitate pentru proiect, care rezultă din obligațiile beneficiarului</t>
  </si>
  <si>
    <t>Cheltuieli cu activitățile de marketing și promovare a obiectivului finanțat</t>
  </si>
  <si>
    <t>TOTAL CAPITOL 9</t>
  </si>
  <si>
    <t>Cheltuieli cu auditul pentru proiect</t>
  </si>
  <si>
    <t>Cheltuieli cu achiziția de mijloace de transport</t>
  </si>
  <si>
    <t>Cheltuieli efectuate pentru remunerarea persoanlului</t>
  </si>
  <si>
    <t>se vor enumera subcategoriile aplicabile în conformotate cu ghidurile specifice</t>
  </si>
  <si>
    <t>TOTAL CAPITOL 14</t>
  </si>
  <si>
    <t>VII. Venituri din activităţile economice</t>
  </si>
  <si>
    <t>VIII. Cheltuieli privind activităţile economice</t>
  </si>
  <si>
    <t>I. Venituri din activităţile fără scop patrimonial, din care</t>
  </si>
  <si>
    <t xml:space="preserve">           Venituri din cotizaţiile membrilor şi contribuţiile băneşti sau în natură ale membrilor şi simpatizanţilor</t>
  </si>
  <si>
    <t>Grad de autofinantare</t>
  </si>
  <si>
    <t>(Venituri din cotizaţiile membrilor şi contribuţiile băneşti sau în natură ale membrilor şi simpatizanţilor + Venituri din activitati economice) / Venituri totale</t>
  </si>
  <si>
    <t xml:space="preserve"> = (Venituri din cotizaţiile membrilor şi contribuţiile băneşti sau în natură ale membrilor şi simpatizanţilor + Venituri din activitati economice) / Venituri totale</t>
  </si>
  <si>
    <t>grad de autofinantare</t>
  </si>
  <si>
    <t>6. scaderea / disparitia valorii activului net</t>
  </si>
  <si>
    <t>7. lichiditatea generala</t>
  </si>
  <si>
    <t>5. autofinantare scazuta</t>
  </si>
  <si>
    <t>grad de autofinantare &lt; 30%</t>
  </si>
  <si>
    <t>BENEFICIARI:</t>
  </si>
  <si>
    <t>Organizaţii NonGuvernamentale</t>
  </si>
  <si>
    <t>Unităţi de Cult</t>
  </si>
  <si>
    <t>Nota: aceasta macheta se va completa pentru beneficiar, cu informatii din ultimele trei exercitii financiare (ultimii 3 ani)
Pentru beneficiarul cu vechime de 1 sau 2 ani, se vor completa doar coloanele aferente anului (N), respectiv anilor (N-1) si (N)</t>
  </si>
  <si>
    <r>
      <rPr>
        <b/>
        <u/>
        <sz val="10"/>
        <color rgb="FF00B050"/>
        <rFont val="Times New Roman"/>
        <family val="1"/>
      </rPr>
      <t>Interpretare</t>
    </r>
    <r>
      <rPr>
        <sz val="10"/>
        <color rgb="FF00B050"/>
        <rFont val="Times New Roman"/>
        <family val="1"/>
      </rPr>
      <t xml:space="preserve">
Acest set indicatori se utilizeaza pentru a analiza performanta inregistrata de beneficiar; astfel se apreciaza favorabil:
==&gt; cresterea veniturilor din activitatile fara scop patrimonial, a veniturilor din activitatile cu destinatie speciala, a veniturilor din activitatile economice (care indica o extindere a activitatii beneficiarului)
==&gt; cresterea rezultatului activitatilor fara scop patrimoial (care indica o crestere mai mare a veniturilor fata de cresterea cheltuielilor aferente)
==&gt; cresterea rezultatului activitatilor cu destinatie speciala (care indica o crestere mai mare a veniturilor fata de cresterea cheltuielilor aferente)
==&gt; cresterea rezultatului activitatilor economice (care indica o crestere mai mare a veniturilor fata de cresterea cheltuielilor aferente)
==&gt; cresterea rezultatului net (care indica o performanta superioara a beneficiarului fata de anul anterior)
Observatii: scaderea anumitor indicatori trebuie interpretata in contextul respectiv -- de exemplu, scaderea rezultatului net, in conditiile scaderii mai mari a veniturilor, poate indica probleme sectoriale (scaderea cererii) dar adaptarea entitatii prin ajustarea rapida a cheltuielilor</t>
    </r>
  </si>
  <si>
    <r>
      <rPr>
        <b/>
        <u/>
        <sz val="10"/>
        <color rgb="FF00B050"/>
        <rFont val="Times New Roman"/>
        <family val="1"/>
      </rPr>
      <t>Interpretare</t>
    </r>
    <r>
      <rPr>
        <sz val="10"/>
        <color rgb="FF00B050"/>
        <rFont val="Times New Roman"/>
        <family val="1"/>
      </rPr>
      <t xml:space="preserve">
Acest set indicatori se utilizeaza pentru a analiza sursa de performanta inregistrata de beneficiar, provenita din diferite tipuri de activitati, apreciata in functie de:
==&gt; ponderea in total venituri a veniturilor din activităţile fără scop patrimonial, din activităţile cu destinaţie specială si din activităţile economice
==&gt; ponderea in total cheltuieli a cheltuielilor din activităţile fără scop patrimonial, din activităţile cu destinaţie specială si din activităţile economice</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</si>
  <si>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beneficiar; astfel, in general, se apreciaza favorabil:
==&gt; cresterea ratelor de lichiditate
==&gt; marimi &gt; 1,2 pentru lichiditatea curenta
==&gt; marimi &gt; 0,65 pentru lichiditatea intermediara
==&gt; marimi &gt; 0,2 pentru lichiditatea la vedere</t>
    </r>
  </si>
  <si>
    <t xml:space="preserve">VERIFICARE RISC BENEFICIAR </t>
  </si>
  <si>
    <t>Model de proiecții financiare pentru beneficiar</t>
  </si>
  <si>
    <t>Datele previzionate se fundamenteaza in valori REALE (in preturi CONSTANTE, fara a lua in calcul impactul inflatiei)</t>
  </si>
  <si>
    <t>Nota: Documentele solicitate aplicanților unități de cult sunt:
- Registrul-jurnal de încasări și plăţi;
- Registrul-inventar.
Aceste documente se vor transforma în bilanţ contabil şi cont de profit şi pierdere de către un contabil autorizat.</t>
  </si>
  <si>
    <t>Exemplu</t>
  </si>
  <si>
    <t>Activ</t>
  </si>
  <si>
    <t>Valoare de inventar (lei)</t>
  </si>
  <si>
    <t>Pondere (%)</t>
  </si>
  <si>
    <t>Durata de viata (ani)</t>
  </si>
  <si>
    <t>Durata de viata medie (ani)</t>
  </si>
  <si>
    <t>Valoare reziduala</t>
  </si>
  <si>
    <t>Total flux de numerar</t>
  </si>
  <si>
    <t>Orizontul de timp pentru care sunt realizate previziunile financiare  este de 14 ani</t>
  </si>
  <si>
    <t>CAPITOL 1 Cheltuieli pentru obtinerea şi amenajarea terenului</t>
  </si>
  <si>
    <t xml:space="preserve">Consultanță </t>
  </si>
  <si>
    <t>Asistență tehnică</t>
  </si>
  <si>
    <t>Investie conexa investitiei de baza - constructii, instalatii si dotari</t>
  </si>
  <si>
    <t>5.1.</t>
  </si>
  <si>
    <t>Organizare de șantier</t>
  </si>
  <si>
    <t>5.1.1</t>
  </si>
  <si>
    <t>Lucrari de constructii si instalatii aferente organizarii de santier</t>
  </si>
  <si>
    <t>5.1.2</t>
  </si>
  <si>
    <t>5.2.</t>
  </si>
  <si>
    <t>Comisioane, cote, taxe, costul creditului</t>
  </si>
  <si>
    <t>5.3</t>
  </si>
  <si>
    <t>6.</t>
  </si>
  <si>
    <t>CAPITOLUL 6 Cheltuieli pentru probe tehnologice si teste si predare beneficiar</t>
  </si>
  <si>
    <t>6.2</t>
  </si>
  <si>
    <t>Cheltuieli pentru digitzarea obiectivului de patrimoniu</t>
  </si>
  <si>
    <t>CAPITOLUL 9 Cheltuieli cu achiziția de mijloace de transport (dacă este cazul)</t>
  </si>
  <si>
    <t>9.1.</t>
  </si>
  <si>
    <t>CAPITOL 10 Cheltuieli de personal (dacă este cazul)</t>
  </si>
  <si>
    <t>10.1</t>
  </si>
  <si>
    <t>Contribuţia solicitantului la cheltuieli eligibile , inclusiv TVA aferent</t>
  </si>
  <si>
    <t>Contribuţia solicitantului la cheltuieli neeligibile, inclusiv TVA aferent</t>
  </si>
  <si>
    <t>TOTAL CAPITOL 10</t>
  </si>
  <si>
    <t>CAPITOL 11 Cheltuieli generale de administrație (dacă este cazul)</t>
  </si>
  <si>
    <t>11.1</t>
  </si>
  <si>
    <t>11.2</t>
  </si>
  <si>
    <t> TOTAL CAPITOL 11</t>
  </si>
  <si>
    <t>CAPITOLUL 12   Alte servicii stabilite prin ghidurile specifice</t>
  </si>
  <si>
    <t>12.1.</t>
  </si>
  <si>
    <t>Valoarea totala eligibilă, inclusiv TVA aferent</t>
  </si>
  <si>
    <t>Alte venituri din activităţile fără scop patrimonial (se vor menționa tipurile de venituri)</t>
  </si>
  <si>
    <t>Finantarea nerambursabila (determinata prin aplicarea metodei Necesarului de finantare)</t>
  </si>
  <si>
    <r>
      <t>þ</t>
    </r>
    <r>
      <rPr>
        <sz val="14"/>
        <color rgb="FF000000"/>
        <rFont val="Times New Roman"/>
        <family val="1"/>
      </rPr>
      <t xml:space="preserve"> </t>
    </r>
    <r>
      <rPr>
        <b/>
        <i/>
        <sz val="14"/>
        <color rgb="FF000000"/>
        <rFont val="Times New Roman"/>
        <family val="1"/>
      </rPr>
      <t>Pas B: Se determina rata necesarului de finanţare (RNF)</t>
    </r>
  </si>
  <si>
    <t>Necesarul de finantare aferent intregii investitii la costul total al investitiei [NF=VACI-VAFN]</t>
  </si>
  <si>
    <t>Rata necesarului de finantare RNF=(NF/VACI)</t>
  </si>
  <si>
    <r>
      <rPr>
        <b/>
        <i/>
        <sz val="14"/>
        <rFont val="Wingdings"/>
        <charset val="2"/>
      </rPr>
      <t>þ</t>
    </r>
    <r>
      <rPr>
        <b/>
        <i/>
        <sz val="14"/>
        <color rgb="FF000000"/>
        <rFont val="Wingdings"/>
        <charset val="2"/>
      </rPr>
      <t xml:space="preserve"> </t>
    </r>
    <r>
      <rPr>
        <b/>
        <i/>
        <sz val="14"/>
        <color rgb="FF000000"/>
        <rFont val="Times New Roman"/>
        <family val="1"/>
      </rPr>
      <t>Pas C: Se determina necesarul de finantare aferent costului eligibil</t>
    </r>
  </si>
  <si>
    <t>Necesarul de finantare aferent costului eligibil al investitiei (i.e. valoarea eligibila ajustata cu rata necesarului de finantare, NFE = CE*RNF)</t>
  </si>
  <si>
    <r>
      <rPr>
        <b/>
        <i/>
        <sz val="14"/>
        <rFont val="Wingdings"/>
        <charset val="2"/>
      </rPr>
      <t xml:space="preserve">þ </t>
    </r>
    <r>
      <rPr>
        <b/>
        <i/>
        <sz val="14"/>
        <rFont val="Times New Roman"/>
        <family val="1"/>
      </rPr>
      <t>Pas D: Se determina valoarea finantarii nerambursabile ce poate fi acordata din fonduri structurale</t>
    </r>
  </si>
  <si>
    <t>Finantarea nerambursabila</t>
  </si>
  <si>
    <t>Activ 1</t>
  </si>
  <si>
    <t>Activ 2</t>
  </si>
  <si>
    <t>Activ 3</t>
  </si>
  <si>
    <t>Valoarea reziduala se va calcula prin actualizarea fluxurilor nete de numerar pentru durata de viata ramasa, adica diferenta intre durata de viata medie a activelor achizitionate prin proiect si perioada de referinta a proiectului.</t>
  </si>
  <si>
    <t>Post operare</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</si>
  <si>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</si>
  <si>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</si>
  <si>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t>Valoarea reziduală a investiției este inclusă în valoarea actualizata a fluxurilor de numerar (VAFN) numai dacă veniturile din exploatare depasesc cheltuielile de exploatare.</t>
  </si>
  <si>
    <t>procent cheltuieli eligibile</t>
  </si>
  <si>
    <t>Maximum 98%</t>
  </si>
  <si>
    <t>Implementare+ Operare</t>
  </si>
  <si>
    <t>Programul Operaţional Regional 2014-2020</t>
  </si>
  <si>
    <t xml:space="preserve">Axa prioritară 5: Imbunătăţirea mediului urban şi conservarea, protecţia şi valorificarea durabilă a patrimoniului cultural
Prioritatea de investiții 5.1: Conservarea, protejarea, promovarea şi dezvoltarea patrimoniului natural şi cultural
</t>
  </si>
  <si>
    <t>4.3.</t>
  </si>
  <si>
    <t>CAPITOLUL 6 Cheltuieli de informare și publicitate</t>
  </si>
  <si>
    <t>6.3</t>
  </si>
  <si>
    <t>CAPITOLUL 7   Cheltuieli cu auditul pentru proiect</t>
  </si>
  <si>
    <t>7.1.</t>
  </si>
  <si>
    <t>1.1.</t>
  </si>
  <si>
    <t>1.2.</t>
  </si>
  <si>
    <t>3.4.</t>
  </si>
  <si>
    <t>3.5.</t>
  </si>
  <si>
    <t>6.1.</t>
  </si>
  <si>
    <t>6.2.</t>
  </si>
  <si>
    <t>6.3.</t>
  </si>
  <si>
    <t>Aceasta macheta are urmatoarele scopuri: 
1. Fundamentarea bugetului
2. Realizarea de proiectii financiare
3. Determinarea indicatorilor de performanta financiara a proiectului.</t>
  </si>
  <si>
    <t>Buget cerere</t>
  </si>
  <si>
    <t xml:space="preserve"> Investitie</t>
  </si>
  <si>
    <t>Proiectii financiare</t>
  </si>
  <si>
    <t xml:space="preserve"> Proiectii financiare</t>
  </si>
  <si>
    <t>Rentabilitate investitie</t>
  </si>
  <si>
    <t>Sustenabilitate</t>
  </si>
  <si>
    <t>Funding gap</t>
  </si>
  <si>
    <t>Activ 4</t>
  </si>
  <si>
    <t>Activ 5</t>
  </si>
  <si>
    <t>Activ 6</t>
  </si>
  <si>
    <t>Activ 7</t>
  </si>
  <si>
    <t>Activ 8</t>
  </si>
  <si>
    <t>Activ 9</t>
  </si>
  <si>
    <t>Activ 10</t>
  </si>
  <si>
    <t>Contributie publica (veniturile nete actualizate, pentru proiecte generatoare de venit)</t>
  </si>
  <si>
    <r>
      <rPr>
        <sz val="10"/>
        <color theme="1"/>
        <rFont val="Wingdings"/>
        <charset val="2"/>
      </rPr>
      <t>þ</t>
    </r>
    <r>
      <rPr>
        <sz val="10"/>
        <color theme="1"/>
        <rFont val="Times New Roman"/>
        <family val="1"/>
      </rPr>
      <t xml:space="preserve"> Proiectii financiare in scenariile: fara adoptare proiect investitie, cu adoptare, marginal</t>
    </r>
  </si>
  <si>
    <t>PROIECTII FINANCIARE - FARA ADOPTAREA PROIECTULUI DE INVESTITIE</t>
  </si>
  <si>
    <r>
      <t xml:space="preserve">Se vor introduce veniturile si cheltuielile rezultate din </t>
    </r>
    <r>
      <rPr>
        <b/>
        <u/>
        <sz val="10"/>
        <color theme="1"/>
        <rFont val="Times New Roman"/>
        <family val="1"/>
      </rPr>
      <t>activitatea corespunzătoare proiectului de investiții, în condițiile în care activitatea s-ar desfășura fără investiție</t>
    </r>
    <r>
      <rPr>
        <b/>
        <sz val="10"/>
        <color theme="1"/>
        <rFont val="Times New Roman"/>
        <family val="1"/>
      </rPr>
      <t>. 
Dacă activitatea nu există în entitate (proiectul dezvoltă o activitate nouă) acest tabel nu se mai completează.</t>
    </r>
  </si>
  <si>
    <t>PROIECTII FINANCIARE - CU ADOPTAREA PROIECTULUI DE INVESTITIE</t>
  </si>
  <si>
    <r>
      <t xml:space="preserve">Observatie: 
Se vor introduce veniturile si cheltuielile rezultate din </t>
    </r>
    <r>
      <rPr>
        <b/>
        <u/>
        <sz val="10"/>
        <color theme="1"/>
        <rFont val="Times New Roman"/>
        <family val="1"/>
      </rPr>
      <t>activitatea corespunzătoare proiectului de investiții, în condițiile în care activitatea s-ar desfășura cu investiția</t>
    </r>
    <r>
      <rPr>
        <b/>
        <sz val="10"/>
        <color theme="1"/>
        <rFont val="Times New Roman"/>
        <family val="1"/>
      </rPr>
      <t>. 
Perioada de implementare a investiției poate fi de max. 4 ani. 
Pe perioada de preimplementare si implementare se poate presupune că veniturile și cheltuielile sunt egale cu varianta FĂRĂ PROIECT (daca proiectul nu poate genera venituri si cheltuieli suplimentare in aceasta perioada)
Dupa perioada de investitie se vor introduce valorile previzionate in planul de marketing si planul de afaceri.</t>
    </r>
  </si>
  <si>
    <t>PROIECTII FINANCIARE INCREMENTALE (marginale, aditionale) 
--PROIECTII FINANCIARE CU ADOPTAREA PROIECTULUI DE INVESTITIE - PROIECTII FINANCIARE FARA ADOPTAREA PROIECTULUI DE INVESTITIE</t>
  </si>
  <si>
    <t>Macheta se va completa de către lider-ul de proiect ( în cazul unui solicitant de tip parteneriat)</t>
  </si>
  <si>
    <t>Se aplica metoda Necesarului de finantare? 
Nota: Daca costurile de operare exced veniturile din operare (VAFN &lt; 0), nu se va aplica metoda Necesarului de finantare pentru determinarea cuantumului finantarii nerambursabile.</t>
  </si>
  <si>
    <t>Costul de investiţie (CI), eşalonat pe perioada de implementare a proiectului reprezintă valoarea totală a proiectului.</t>
  </si>
  <si>
    <t>Suma costurilor eligibile (CE) reprezintă valoarea eligibilă a proiectului.</t>
  </si>
  <si>
    <t>Suma costurilor neeligibile (CNE) este formată din valoarea neeligibilă a proiectului.</t>
  </si>
  <si>
    <t xml:space="preserve"> ==&gt; se introduc date aferente costurilor investitionale pentru perioada de implementare, date privind finantarii acestora si date privind rambursarea creditului (daca este cazul)</t>
  </si>
  <si>
    <t>numărul de ani (perioada de referinţă) pentru care se realizează analiza: anii 1, 2, 3, 4 pentru implementare;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</si>
</sst>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 &quot;-&quot;??_);_(@_)"/>
    <numFmt numFmtId="165" formatCode="0.000"/>
    <numFmt numFmtId="166" formatCode="#,##0.00_ ;[Red]\-#,##0.00\ "/>
    <numFmt numFmtId="167" formatCode="#,##0.0000000"/>
  </numFmts>
  <fonts count="124"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0"/>
      <name val="Arial"/>
      <family val="2"/>
    </font>
    <font>
      <b/>
      <i/>
      <sz val="14"/>
      <name val="Times New Roman"/>
      <family val="1"/>
    </font>
    <font>
      <b/>
      <i/>
      <sz val="12"/>
      <color rgb="FFFF0000"/>
      <name val="Times New Roman"/>
      <family val="1"/>
    </font>
    <font>
      <b/>
      <sz val="10"/>
      <color theme="1"/>
      <name val="Times New Roman"/>
      <family val="1"/>
    </font>
    <font>
      <sz val="10"/>
      <color theme="1"/>
      <name val="Trebuchet MS"/>
      <family val="2"/>
    </font>
    <font>
      <i/>
      <sz val="10"/>
      <color theme="1"/>
      <name val="Times New Roman"/>
      <family val="1"/>
    </font>
    <font>
      <b/>
      <i/>
      <sz val="10"/>
      <color theme="1"/>
      <name val="Times New Roman"/>
      <family val="1"/>
    </font>
    <font>
      <b/>
      <sz val="10"/>
      <color theme="1"/>
      <name val="Trebuchet MS"/>
      <family val="2"/>
    </font>
    <font>
      <b/>
      <i/>
      <sz val="10"/>
      <color rgb="FFFF000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2"/>
      <color theme="1"/>
      <name val="Trebuchet MS"/>
      <family val="2"/>
    </font>
    <font>
      <b/>
      <i/>
      <sz val="12"/>
      <color theme="1"/>
      <name val="Times New Roman"/>
      <family val="1"/>
    </font>
    <font>
      <b/>
      <sz val="11"/>
      <name val="Times New Roman"/>
      <family val="1"/>
    </font>
    <font>
      <b/>
      <sz val="10"/>
      <color rgb="FF00B0F0"/>
      <name val="Times New Roman"/>
      <family val="1"/>
    </font>
    <font>
      <i/>
      <sz val="10"/>
      <name val="Times New Roman"/>
      <family val="1"/>
    </font>
    <font>
      <b/>
      <i/>
      <sz val="16"/>
      <color theme="1"/>
      <name val="Times New Roman"/>
      <family val="1"/>
    </font>
    <font>
      <sz val="9"/>
      <color theme="1"/>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0"/>
      <color theme="0" tint="-0.249977111117893"/>
      <name val="Times New Roman"/>
      <family val="1"/>
    </font>
    <font>
      <b/>
      <i/>
      <sz val="10"/>
      <color rgb="FF00B050"/>
      <name val="Times New Roman"/>
      <family val="1"/>
    </font>
    <font>
      <sz val="11"/>
      <color theme="1"/>
      <name val="Calibri"/>
      <family val="2"/>
      <charset val="238"/>
      <scheme val="minor"/>
    </font>
    <font>
      <sz val="12"/>
      <color rgb="FF00B050"/>
      <name val="Times New Roman"/>
      <family val="1"/>
    </font>
    <font>
      <b/>
      <sz val="9"/>
      <color theme="1"/>
      <name val="Times New Roman"/>
      <family val="1"/>
    </font>
    <font>
      <sz val="11"/>
      <color indexed="8"/>
      <name val="Calibri"/>
      <family val="2"/>
    </font>
    <font>
      <b/>
      <u/>
      <sz val="14"/>
      <name val="Times New Roman"/>
      <family val="1"/>
    </font>
    <font>
      <b/>
      <u/>
      <sz val="14"/>
      <name val="Arial"/>
      <family val="2"/>
    </font>
    <font>
      <sz val="12"/>
      <color theme="1"/>
      <name val="Times New Roman"/>
      <family val="1"/>
    </font>
    <font>
      <sz val="8"/>
      <color rgb="FFFF0000"/>
      <name val="Times New Roman"/>
      <family val="1"/>
    </font>
    <font>
      <b/>
      <sz val="14"/>
      <color theme="1"/>
      <name val="Times New Roman"/>
      <family val="1"/>
    </font>
    <font>
      <b/>
      <sz val="12"/>
      <color rgb="FFFF0000"/>
      <name val="Times New Roman"/>
      <family val="1"/>
    </font>
    <font>
      <i/>
      <sz val="12"/>
      <name val="Times New Roman"/>
      <family val="1"/>
    </font>
    <font>
      <sz val="12"/>
      <color indexed="10"/>
      <name val="Times New Roman"/>
      <family val="1"/>
    </font>
    <font>
      <b/>
      <sz val="14"/>
      <color indexed="8"/>
      <name val="Times New Roman"/>
      <family val="1"/>
    </font>
    <font>
      <u/>
      <sz val="11"/>
      <color theme="10"/>
      <name val="Calibri"/>
      <family val="2"/>
    </font>
    <font>
      <b/>
      <i/>
      <sz val="11"/>
      <color theme="10"/>
      <name val="Times New Roman"/>
      <family val="1"/>
    </font>
    <font>
      <b/>
      <i/>
      <sz val="12"/>
      <color theme="10"/>
      <name val="Times New Roman"/>
      <family val="1"/>
    </font>
    <font>
      <sz val="12"/>
      <color theme="10"/>
      <name val="Times New Roman"/>
      <family val="1"/>
    </font>
    <font>
      <u/>
      <sz val="12"/>
      <color theme="10"/>
      <name val="Times New Roman"/>
      <family val="1"/>
    </font>
    <font>
      <u/>
      <sz val="12"/>
      <color indexed="8"/>
      <name val="Times New Roman"/>
      <family val="1"/>
    </font>
    <font>
      <sz val="12"/>
      <color indexed="8"/>
      <name val="Times New Roman"/>
      <family val="1"/>
    </font>
    <font>
      <b/>
      <u/>
      <sz val="16"/>
      <color theme="1"/>
      <name val="Times New Roman"/>
      <family val="1"/>
    </font>
    <font>
      <sz val="10"/>
      <color theme="1"/>
      <name val="Arial"/>
      <family val="2"/>
    </font>
    <font>
      <b/>
      <i/>
      <sz val="14"/>
      <color theme="1"/>
      <name val="Times New Roman"/>
      <family val="1"/>
    </font>
    <font>
      <u/>
      <sz val="16"/>
      <color theme="1"/>
      <name val="Times New Roman"/>
      <family val="1"/>
    </font>
    <font>
      <i/>
      <sz val="12"/>
      <color theme="1"/>
      <name val="Times New Roman"/>
      <family val="1"/>
    </font>
    <font>
      <b/>
      <sz val="16"/>
      <color theme="1"/>
      <name val="Times New Roman"/>
      <family val="1"/>
    </font>
    <font>
      <b/>
      <sz val="16"/>
      <color theme="1"/>
      <name val="Wingdings"/>
      <charset val="2"/>
    </font>
    <font>
      <sz val="16"/>
      <color theme="1"/>
      <name val="Times New Roman"/>
      <family val="1"/>
    </font>
    <font>
      <sz val="16"/>
      <color theme="1"/>
      <name val="Wingdings"/>
      <charset val="2"/>
    </font>
    <font>
      <sz val="14"/>
      <color theme="1"/>
      <name val="Times New Roman"/>
      <family val="1"/>
    </font>
    <font>
      <sz val="10"/>
      <color rgb="FF00B050"/>
      <name val="Times New Roman"/>
      <family val="1"/>
    </font>
    <font>
      <b/>
      <u/>
      <sz val="10"/>
      <color rgb="FF00B050"/>
      <name val="Times New Roman"/>
      <family val="1"/>
    </font>
    <font>
      <sz val="12"/>
      <color theme="1"/>
      <name val="Arial"/>
      <family val="2"/>
    </font>
    <font>
      <sz val="12"/>
      <color theme="1"/>
      <name val="Symbol"/>
      <family val="1"/>
      <charset val="2"/>
    </font>
    <font>
      <u/>
      <sz val="14"/>
      <name val="Times New Roman"/>
      <family val="1"/>
    </font>
    <font>
      <sz val="12"/>
      <color rgb="FFFF0000"/>
      <name val="Times New Roman"/>
      <family val="1"/>
    </font>
    <font>
      <sz val="11"/>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b/>
      <sz val="7"/>
      <color theme="1"/>
      <name val="Times New Roman"/>
      <family val="1"/>
    </font>
    <font>
      <b/>
      <u/>
      <sz val="10"/>
      <color theme="1"/>
      <name val="Times New Roman"/>
      <family val="1"/>
    </font>
    <font>
      <b/>
      <sz val="10"/>
      <name val="Trebuchet MS"/>
      <family val="2"/>
    </font>
    <font>
      <sz val="14"/>
      <color theme="1"/>
      <name val="Wingdings"/>
      <charset val="2"/>
    </font>
    <font>
      <b/>
      <sz val="14"/>
      <color theme="1"/>
      <name val="Wingdings"/>
      <charset val="2"/>
    </font>
    <font>
      <sz val="10"/>
      <name val="Symbol"/>
      <family val="1"/>
      <charset val="2"/>
    </font>
    <font>
      <b/>
      <i/>
      <sz val="12"/>
      <color rgb="FF00B050"/>
      <name val="Times New Roman"/>
      <family val="1"/>
    </font>
    <font>
      <b/>
      <i/>
      <sz val="12"/>
      <color rgb="FF0070C0"/>
      <name val="Times New Roman"/>
      <family val="1"/>
    </font>
    <font>
      <sz val="10"/>
      <color rgb="FF0070C0"/>
      <name val="Times New Roman"/>
      <family val="1"/>
    </font>
    <font>
      <b/>
      <sz val="10"/>
      <color rgb="FF0070C0"/>
      <name val="Times New Roman"/>
      <family val="1"/>
    </font>
    <font>
      <sz val="12"/>
      <name val="Times New Roman"/>
      <family val="1"/>
      <charset val="238"/>
    </font>
    <font>
      <sz val="10"/>
      <name val="Arial"/>
      <family val="2"/>
    </font>
    <font>
      <sz val="10"/>
      <color theme="1"/>
      <name val="Calibri"/>
      <family val="2"/>
      <charset val="238"/>
      <scheme val="minor"/>
    </font>
    <font>
      <b/>
      <sz val="12"/>
      <color theme="1"/>
      <name val="Calibri"/>
      <family val="2"/>
      <charset val="238"/>
      <scheme val="minor"/>
    </font>
    <font>
      <sz val="11"/>
      <color rgb="FFFF0000"/>
      <name val="Times New Roman"/>
      <family val="1"/>
    </font>
    <font>
      <i/>
      <sz val="10"/>
      <color rgb="FFFF0000"/>
      <name val="Times New Roman"/>
      <family val="1"/>
    </font>
    <font>
      <i/>
      <sz val="9"/>
      <color theme="1"/>
      <name val="Times New Roman"/>
      <family val="1"/>
      <charset val="238"/>
    </font>
    <font>
      <b/>
      <sz val="10"/>
      <color theme="1"/>
      <name val="Times New Roman"/>
      <family val="1"/>
      <charset val="238"/>
    </font>
    <font>
      <b/>
      <sz val="10"/>
      <name val="Times New Roman"/>
      <family val="1"/>
      <charset val="238"/>
    </font>
    <font>
      <sz val="10"/>
      <name val="Times New Roman"/>
      <family val="1"/>
      <charset val="238"/>
    </font>
    <font>
      <b/>
      <sz val="9"/>
      <color theme="1"/>
      <name val="Times New Roman"/>
      <family val="1"/>
      <charset val="238"/>
    </font>
    <font>
      <sz val="9"/>
      <color theme="1"/>
      <name val="Times New Roman"/>
      <family val="1"/>
      <charset val="238"/>
    </font>
    <font>
      <sz val="9"/>
      <name val="Times New Roman"/>
      <family val="1"/>
      <charset val="238"/>
    </font>
    <font>
      <b/>
      <sz val="9"/>
      <name val="Times New Roman"/>
      <family val="1"/>
      <charset val="238"/>
    </font>
    <font>
      <b/>
      <i/>
      <sz val="9"/>
      <color theme="1"/>
      <name val="Times New Roman"/>
      <family val="1"/>
      <charset val="238"/>
    </font>
    <font>
      <sz val="9"/>
      <color indexed="81"/>
      <name val="Segoe UI"/>
      <family val="2"/>
      <charset val="238"/>
    </font>
    <font>
      <b/>
      <i/>
      <sz val="10"/>
      <color theme="0" tint="-0.499984740745262"/>
      <name val="Times New Roman"/>
      <family val="1"/>
      <charset val="238"/>
    </font>
    <font>
      <b/>
      <i/>
      <sz val="9"/>
      <color theme="0" tint="-0.499984740745262"/>
      <name val="Times New Roman"/>
      <family val="1"/>
      <charset val="238"/>
    </font>
    <font>
      <b/>
      <sz val="10"/>
      <color rgb="FFFF0000"/>
      <name val="Times New Roman"/>
      <family val="1"/>
      <charset val="238"/>
    </font>
    <font>
      <sz val="10"/>
      <color theme="1"/>
      <name val="Wingdings"/>
      <charset val="2"/>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rgb="FF92D050"/>
        <bgColor indexed="64"/>
      </patternFill>
    </fill>
    <fill>
      <patternFill patternType="solid">
        <fgColor rgb="FF00B0F0"/>
        <bgColor indexed="64"/>
      </patternFill>
    </fill>
  </fills>
  <borders count="4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style="thin">
        <color indexed="64"/>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top style="medium">
        <color indexed="64"/>
      </top>
      <bottom/>
      <diagonal/>
    </border>
    <border>
      <left style="thin">
        <color indexed="64"/>
      </left>
      <right style="thin">
        <color indexed="64"/>
      </right>
      <top style="thin">
        <color indexed="64"/>
      </top>
      <bottom/>
      <diagonal/>
    </border>
    <border>
      <left style="thick">
        <color rgb="FF00B050"/>
      </left>
      <right/>
      <top style="thick">
        <color rgb="FF00B050"/>
      </top>
      <bottom/>
      <diagonal/>
    </border>
    <border>
      <left/>
      <right style="thick">
        <color rgb="FF00B050"/>
      </right>
      <top style="thick">
        <color rgb="FF00B050"/>
      </top>
      <bottom/>
      <diagonal/>
    </border>
    <border>
      <left style="thick">
        <color rgb="FF00B050"/>
      </left>
      <right/>
      <top/>
      <bottom/>
      <diagonal/>
    </border>
    <border>
      <left/>
      <right style="thick">
        <color rgb="FF00B050"/>
      </right>
      <top/>
      <bottom/>
      <diagonal/>
    </border>
    <border>
      <left style="thick">
        <color rgb="FF00B050"/>
      </left>
      <right/>
      <top/>
      <bottom style="thick">
        <color rgb="FF00B050"/>
      </bottom>
      <diagonal/>
    </border>
    <border>
      <left/>
      <right style="thick">
        <color rgb="FF00B050"/>
      </right>
      <top/>
      <bottom style="thick">
        <color rgb="FF00B050"/>
      </bottom>
      <diagonal/>
    </border>
    <border>
      <left style="medium">
        <color rgb="FF0070C0"/>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style="medium">
        <color rgb="FF0070C0"/>
      </right>
      <top/>
      <bottom style="medium">
        <color rgb="FF0070C0"/>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s>
  <cellStyleXfs count="9">
    <xf numFmtId="0" fontId="0" fillId="0" borderId="0"/>
    <xf numFmtId="0" fontId="50" fillId="0" borderId="0"/>
    <xf numFmtId="0" fontId="4" fillId="0" borderId="0"/>
    <xf numFmtId="9" fontId="53" fillId="0" borderId="0" applyFont="0" applyFill="0" applyBorder="0" applyAlignment="0" applyProtection="0"/>
    <xf numFmtId="0" fontId="63" fillId="0" borderId="0" applyNumberFormat="0" applyFill="0" applyBorder="0" applyAlignment="0" applyProtection="0">
      <alignment vertical="top"/>
      <protection locked="0"/>
    </xf>
    <xf numFmtId="0" fontId="3" fillId="0" borderId="0"/>
    <xf numFmtId="0" fontId="2" fillId="0" borderId="0"/>
    <xf numFmtId="9" fontId="105" fillId="0" borderId="0" applyFont="0" applyFill="0" applyBorder="0" applyAlignment="0" applyProtection="0"/>
    <xf numFmtId="0" fontId="1" fillId="0" borderId="0"/>
  </cellStyleXfs>
  <cellXfs count="806">
    <xf numFmtId="0" fontId="0" fillId="0" borderId="0" xfId="0"/>
    <xf numFmtId="4" fontId="5" fillId="0" borderId="0" xfId="0" applyNumberFormat="1" applyFont="1"/>
    <xf numFmtId="0" fontId="5" fillId="0" borderId="0" xfId="0" applyFont="1"/>
    <xf numFmtId="0" fontId="6" fillId="0" borderId="0" xfId="0" applyFont="1"/>
    <xf numFmtId="0" fontId="0" fillId="0" borderId="0" xfId="0" applyFont="1"/>
    <xf numFmtId="4" fontId="6" fillId="0" borderId="0" xfId="0" applyNumberFormat="1"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0" fillId="0" borderId="0" xfId="0" applyFont="1" applyBorder="1"/>
    <xf numFmtId="0" fontId="15" fillId="0" borderId="0" xfId="0" applyFont="1"/>
    <xf numFmtId="4" fontId="0" fillId="0" borderId="0" xfId="0" applyNumberFormat="1"/>
    <xf numFmtId="3" fontId="0" fillId="0" borderId="0" xfId="0" applyNumberFormat="1"/>
    <xf numFmtId="4" fontId="15" fillId="0" borderId="0" xfId="0" applyNumberFormat="1" applyFont="1"/>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16" fillId="0" borderId="0" xfId="0" applyFont="1"/>
    <xf numFmtId="4" fontId="5" fillId="0" borderId="0" xfId="0" applyNumberFormat="1" applyFont="1" applyAlignment="1" applyProtection="1">
      <alignment horizontal="right"/>
    </xf>
    <xf numFmtId="3" fontId="5" fillId="0" borderId="0" xfId="0" applyNumberFormat="1" applyFont="1" applyProtection="1"/>
    <xf numFmtId="3" fontId="5" fillId="0" borderId="0" xfId="0" applyNumberFormat="1" applyFont="1" applyAlignment="1" applyProtection="1">
      <alignment horizontal="right"/>
    </xf>
    <xf numFmtId="0" fontId="5" fillId="0" borderId="0" xfId="0" applyFont="1" applyProtection="1"/>
    <xf numFmtId="0" fontId="10"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Protection="1"/>
    <xf numFmtId="9" fontId="5" fillId="0" borderId="0" xfId="0" applyNumberFormat="1"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Border="1" applyProtection="1"/>
    <xf numFmtId="2" fontId="5" fillId="0" borderId="0" xfId="0" applyNumberFormat="1" applyFont="1" applyBorder="1" applyProtection="1"/>
    <xf numFmtId="0" fontId="6" fillId="0" borderId="0" xfId="0" applyFont="1" applyFill="1" applyBorder="1" applyProtection="1"/>
    <xf numFmtId="1" fontId="5" fillId="0" borderId="0" xfId="0" applyNumberFormat="1" applyFont="1" applyBorder="1" applyProtection="1"/>
    <xf numFmtId="1" fontId="5" fillId="0" borderId="0" xfId="0" applyNumberFormat="1" applyFont="1" applyProtection="1"/>
    <xf numFmtId="2" fontId="5" fillId="0" borderId="0" xfId="0" applyNumberFormat="1" applyFont="1" applyProtection="1"/>
    <xf numFmtId="49" fontId="24" fillId="0" borderId="0" xfId="0" applyNumberFormat="1" applyFont="1" applyFill="1" applyBorder="1" applyAlignment="1" applyProtection="1">
      <alignment horizontal="center" vertical="center" wrapText="1"/>
    </xf>
    <xf numFmtId="0" fontId="10" fillId="0" borderId="0" xfId="0" applyFont="1" applyFill="1"/>
    <xf numFmtId="4" fontId="5" fillId="0" borderId="0" xfId="0" applyNumberFormat="1" applyFont="1" applyFill="1" applyAlignment="1" applyProtection="1">
      <alignment horizontal="right"/>
    </xf>
    <xf numFmtId="0" fontId="0" fillId="0" borderId="0" xfId="0" applyFill="1"/>
    <xf numFmtId="0" fontId="5" fillId="0" borderId="0" xfId="0" applyFont="1" applyFill="1" applyProtection="1"/>
    <xf numFmtId="0" fontId="5" fillId="2" borderId="0" xfId="0" applyFont="1" applyFill="1"/>
    <xf numFmtId="0" fontId="5" fillId="0" borderId="0" xfId="0" applyFont="1" applyFill="1"/>
    <xf numFmtId="0" fontId="5" fillId="0" borderId="1" xfId="0" applyFont="1" applyBorder="1" applyProtection="1"/>
    <xf numFmtId="0" fontId="5" fillId="0" borderId="2" xfId="0" applyFont="1" applyBorder="1" applyProtection="1"/>
    <xf numFmtId="0" fontId="10" fillId="0" borderId="2" xfId="0" applyFont="1" applyBorder="1"/>
    <xf numFmtId="0" fontId="22" fillId="0" borderId="0" xfId="0" applyFont="1" applyFill="1" applyBorder="1" applyAlignment="1" applyProtection="1">
      <alignment horizontal="center" vertical="center" wrapText="1"/>
    </xf>
    <xf numFmtId="3" fontId="5" fillId="2" borderId="0" xfId="0" applyNumberFormat="1" applyFont="1" applyFill="1" applyAlignment="1">
      <alignment horizontal="right"/>
    </xf>
    <xf numFmtId="4" fontId="5" fillId="2" borderId="0" xfId="0" applyNumberFormat="1" applyFont="1" applyFill="1"/>
    <xf numFmtId="0" fontId="0" fillId="2" borderId="0" xfId="0" applyFill="1"/>
    <xf numFmtId="49" fontId="24" fillId="0" borderId="2" xfId="0" applyNumberFormat="1" applyFont="1" applyFill="1" applyBorder="1" applyAlignment="1" applyProtection="1">
      <alignment horizontal="center" vertical="center" wrapText="1"/>
    </xf>
    <xf numFmtId="49" fontId="25" fillId="0" borderId="2" xfId="0" applyNumberFormat="1" applyFont="1" applyFill="1" applyBorder="1" applyAlignment="1" applyProtection="1">
      <alignment horizontal="center" vertical="center" wrapText="1"/>
    </xf>
    <xf numFmtId="4" fontId="20" fillId="0" borderId="0" xfId="0" applyNumberFormat="1" applyFont="1"/>
    <xf numFmtId="0" fontId="20" fillId="0" borderId="0" xfId="0" applyFont="1"/>
    <xf numFmtId="0" fontId="32" fillId="0" borderId="0" xfId="0" applyFont="1"/>
    <xf numFmtId="0" fontId="10" fillId="0" borderId="0" xfId="0" applyFont="1" applyFill="1" applyBorder="1" applyAlignment="1" applyProtection="1">
      <alignment horizontal="center"/>
    </xf>
    <xf numFmtId="0" fontId="22" fillId="0" borderId="0" xfId="0" applyFont="1" applyFill="1" applyBorder="1" applyAlignment="1" applyProtection="1">
      <alignment horizontal="left" vertical="center"/>
    </xf>
    <xf numFmtId="49" fontId="36" fillId="2" borderId="0" xfId="0" applyNumberFormat="1" applyFont="1" applyFill="1" applyBorder="1" applyAlignment="1" applyProtection="1">
      <alignment horizontal="center" vertical="center" wrapText="1"/>
    </xf>
    <xf numFmtId="4" fontId="14" fillId="0" borderId="0" xfId="0" applyNumberFormat="1" applyFont="1" applyFill="1" applyBorder="1" applyAlignment="1" applyProtection="1">
      <alignment horizontal="center"/>
    </xf>
    <xf numFmtId="4" fontId="10" fillId="0" borderId="0" xfId="0" applyNumberFormat="1" applyFont="1" applyFill="1" applyBorder="1" applyAlignment="1" applyProtection="1">
      <alignment horizontal="center"/>
    </xf>
    <xf numFmtId="9" fontId="14" fillId="0" borderId="0" xfId="0" applyNumberFormat="1" applyFont="1" applyFill="1" applyBorder="1" applyAlignment="1" applyProtection="1">
      <alignment horizontal="center"/>
    </xf>
    <xf numFmtId="4" fontId="37" fillId="0" borderId="0" xfId="0" quotePrefix="1" applyNumberFormat="1" applyFont="1" applyFill="1" applyBorder="1" applyAlignment="1" applyProtection="1">
      <alignment horizontal="center"/>
    </xf>
    <xf numFmtId="0" fontId="14" fillId="0" borderId="0" xfId="0" applyFont="1" applyFill="1" applyBorder="1" applyAlignment="1" applyProtection="1">
      <alignment horizontal="left"/>
    </xf>
    <xf numFmtId="0" fontId="39" fillId="0" borderId="0" xfId="0" applyFont="1" applyFill="1" applyBorder="1" applyAlignment="1" applyProtection="1">
      <alignment horizontal="left"/>
    </xf>
    <xf numFmtId="49" fontId="39" fillId="0" borderId="0" xfId="0" applyNumberFormat="1" applyFont="1" applyFill="1" applyBorder="1" applyAlignment="1" applyProtection="1">
      <alignment horizontal="center" vertical="top"/>
    </xf>
    <xf numFmtId="0" fontId="29" fillId="0" borderId="0" xfId="0" applyFont="1" applyFill="1" applyBorder="1" applyAlignment="1" applyProtection="1">
      <alignment horizontal="center"/>
    </xf>
    <xf numFmtId="0" fontId="10" fillId="0" borderId="0" xfId="0" applyFont="1" applyFill="1" applyAlignment="1" applyProtection="1">
      <alignment horizontal="center"/>
    </xf>
    <xf numFmtId="9" fontId="14" fillId="0" borderId="9" xfId="0" applyNumberFormat="1" applyFont="1" applyFill="1" applyBorder="1" applyAlignment="1" applyProtection="1">
      <alignment horizontal="center"/>
    </xf>
    <xf numFmtId="0" fontId="29" fillId="0" borderId="0" xfId="0" applyFont="1" applyFill="1" applyAlignment="1" applyProtection="1">
      <alignment horizontal="left"/>
    </xf>
    <xf numFmtId="0" fontId="14" fillId="0" borderId="0" xfId="0" applyFont="1" applyFill="1" applyAlignment="1" applyProtection="1">
      <alignment horizontal="left"/>
    </xf>
    <xf numFmtId="0" fontId="39" fillId="0" borderId="0" xfId="0" applyFont="1" applyFill="1" applyAlignment="1" applyProtection="1">
      <alignment horizontal="left"/>
    </xf>
    <xf numFmtId="49" fontId="39" fillId="0" borderId="0" xfId="0" applyNumberFormat="1" applyFont="1" applyFill="1" applyAlignment="1" applyProtection="1">
      <alignment horizontal="center" vertical="top"/>
    </xf>
    <xf numFmtId="0" fontId="28" fillId="0" borderId="0" xfId="0" applyFont="1" applyFill="1" applyAlignment="1" applyProtection="1">
      <alignment horizontal="left"/>
    </xf>
    <xf numFmtId="0" fontId="14" fillId="0" borderId="0" xfId="0" applyFont="1" applyFill="1" applyAlignment="1" applyProtection="1">
      <alignment horizontal="center"/>
    </xf>
    <xf numFmtId="0" fontId="22" fillId="0" borderId="0" xfId="0" applyFont="1" applyFill="1" applyAlignment="1" applyProtection="1">
      <alignment horizontal="center" vertical="center"/>
    </xf>
    <xf numFmtId="0" fontId="10" fillId="0" borderId="7" xfId="0" applyFont="1" applyFill="1" applyBorder="1" applyAlignment="1" applyProtection="1">
      <alignment horizontal="center"/>
    </xf>
    <xf numFmtId="0" fontId="10" fillId="0" borderId="8" xfId="0" applyFont="1" applyFill="1" applyBorder="1" applyAlignment="1" applyProtection="1">
      <alignment horizontal="center"/>
    </xf>
    <xf numFmtId="0" fontId="10" fillId="0" borderId="0" xfId="0" applyFont="1" applyFill="1" applyProtection="1"/>
    <xf numFmtId="4" fontId="10" fillId="0" borderId="0" xfId="0" applyNumberFormat="1" applyFont="1" applyFill="1" applyProtection="1"/>
    <xf numFmtId="10" fontId="14" fillId="0" borderId="0" xfId="0" applyNumberFormat="1" applyFont="1" applyFill="1" applyAlignment="1" applyProtection="1">
      <alignment horizontal="center"/>
    </xf>
    <xf numFmtId="0" fontId="10" fillId="0" borderId="0" xfId="0" applyFont="1" applyFill="1" applyBorder="1" applyProtection="1"/>
    <xf numFmtId="10" fontId="5" fillId="0" borderId="2" xfId="0" applyNumberFormat="1" applyFont="1" applyBorder="1" applyProtection="1"/>
    <xf numFmtId="0" fontId="6" fillId="0" borderId="2" xfId="0" applyFont="1" applyBorder="1"/>
    <xf numFmtId="0" fontId="5" fillId="0" borderId="1" xfId="0" applyFont="1" applyBorder="1"/>
    <xf numFmtId="3" fontId="5" fillId="0" borderId="1" xfId="0" applyNumberFormat="1" applyFont="1" applyBorder="1"/>
    <xf numFmtId="9" fontId="5" fillId="0" borderId="1" xfId="0" applyNumberFormat="1" applyFont="1" applyBorder="1" applyProtection="1"/>
    <xf numFmtId="2" fontId="5" fillId="0" borderId="1" xfId="0" applyNumberFormat="1" applyFont="1" applyBorder="1" applyProtection="1"/>
    <xf numFmtId="4" fontId="48" fillId="0" borderId="0" xfId="0" applyNumberFormat="1" applyFont="1"/>
    <xf numFmtId="0" fontId="48" fillId="0" borderId="0" xfId="0" applyFont="1"/>
    <xf numFmtId="0" fontId="27" fillId="0" borderId="0" xfId="0" applyFont="1" applyFill="1" applyBorder="1" applyAlignment="1" applyProtection="1">
      <alignment horizontal="left"/>
    </xf>
    <xf numFmtId="4" fontId="51" fillId="0" borderId="0" xfId="0" applyNumberFormat="1" applyFont="1" applyFill="1" applyAlignment="1" applyProtection="1">
      <alignment horizontal="right"/>
    </xf>
    <xf numFmtId="0" fontId="10" fillId="0" borderId="0" xfId="0" applyFont="1" applyFill="1" applyAlignment="1">
      <alignment horizontal="right"/>
    </xf>
    <xf numFmtId="0" fontId="14" fillId="0" borderId="0" xfId="0" applyFont="1" applyBorder="1" applyAlignment="1">
      <alignment horizontal="center"/>
    </xf>
    <xf numFmtId="0" fontId="0" fillId="0" borderId="0" xfId="0" applyFont="1" applyFill="1"/>
    <xf numFmtId="0" fontId="10" fillId="0" borderId="0" xfId="0" applyFont="1" applyAlignment="1">
      <alignment horizontal="right"/>
    </xf>
    <xf numFmtId="0" fontId="29" fillId="0" borderId="0" xfId="0" applyFont="1" applyAlignment="1">
      <alignment horizontal="right"/>
    </xf>
    <xf numFmtId="0" fontId="5" fillId="0" borderId="0" xfId="0" applyFont="1" applyAlignment="1">
      <alignment horizontal="right"/>
    </xf>
    <xf numFmtId="0" fontId="7" fillId="0" borderId="0" xfId="0" applyFont="1" applyAlignment="1">
      <alignment horizontal="right"/>
    </xf>
    <xf numFmtId="3" fontId="5" fillId="0" borderId="0" xfId="0" applyNumberFormat="1" applyFont="1" applyAlignment="1">
      <alignment horizontal="right"/>
    </xf>
    <xf numFmtId="3" fontId="5" fillId="0" borderId="1" xfId="0" applyNumberFormat="1" applyFont="1" applyBorder="1" applyAlignment="1">
      <alignment horizontal="right"/>
    </xf>
    <xf numFmtId="10" fontId="5" fillId="0" borderId="1" xfId="0" applyNumberFormat="1" applyFont="1" applyBorder="1" applyAlignment="1">
      <alignment horizontal="right"/>
    </xf>
    <xf numFmtId="0" fontId="5" fillId="0" borderId="1" xfId="0" applyFont="1" applyBorder="1" applyAlignment="1">
      <alignment horizontal="right"/>
    </xf>
    <xf numFmtId="2" fontId="5" fillId="0" borderId="0" xfId="0" applyNumberFormat="1" applyFont="1" applyAlignment="1">
      <alignment horizontal="right"/>
    </xf>
    <xf numFmtId="2" fontId="5" fillId="0" borderId="1" xfId="0" applyNumberFormat="1" applyFont="1" applyBorder="1" applyAlignment="1">
      <alignment horizontal="right"/>
    </xf>
    <xf numFmtId="2" fontId="6" fillId="0" borderId="0" xfId="0" applyNumberFormat="1" applyFont="1" applyAlignment="1">
      <alignment horizontal="right"/>
    </xf>
    <xf numFmtId="9" fontId="6" fillId="0" borderId="0" xfId="0" applyNumberFormat="1" applyFont="1" applyAlignment="1">
      <alignment horizontal="right"/>
    </xf>
    <xf numFmtId="1" fontId="6" fillId="0" borderId="0" xfId="0" applyNumberFormat="1" applyFont="1" applyAlignment="1">
      <alignment horizontal="right"/>
    </xf>
    <xf numFmtId="0" fontId="6" fillId="0" borderId="1" xfId="0" applyFont="1" applyBorder="1"/>
    <xf numFmtId="1" fontId="6" fillId="0" borderId="1" xfId="0" applyNumberFormat="1" applyFont="1" applyBorder="1" applyAlignment="1">
      <alignment horizontal="right"/>
    </xf>
    <xf numFmtId="0" fontId="7" fillId="0" borderId="11" xfId="0" applyFont="1" applyBorder="1" applyAlignment="1">
      <alignment horizontal="right"/>
    </xf>
    <xf numFmtId="0" fontId="7" fillId="0" borderId="10" xfId="0" applyFont="1" applyBorder="1" applyAlignment="1">
      <alignment horizontal="right"/>
    </xf>
    <xf numFmtId="9" fontId="7" fillId="0" borderId="11" xfId="0" applyNumberFormat="1" applyFont="1" applyBorder="1" applyAlignment="1">
      <alignment horizontal="right"/>
    </xf>
    <xf numFmtId="1" fontId="7" fillId="0" borderId="11" xfId="0" applyNumberFormat="1" applyFont="1" applyBorder="1" applyAlignment="1">
      <alignment horizontal="right"/>
    </xf>
    <xf numFmtId="0" fontId="7" fillId="2" borderId="10" xfId="0" applyFont="1" applyFill="1" applyBorder="1" applyAlignment="1">
      <alignment horizontal="right"/>
    </xf>
    <xf numFmtId="9" fontId="7" fillId="4" borderId="10" xfId="0" applyNumberFormat="1" applyFont="1" applyFill="1" applyBorder="1" applyAlignment="1">
      <alignment horizontal="right"/>
    </xf>
    <xf numFmtId="0" fontId="7" fillId="4" borderId="10" xfId="0" applyFont="1" applyFill="1" applyBorder="1" applyAlignment="1">
      <alignment horizontal="right"/>
    </xf>
    <xf numFmtId="0" fontId="7" fillId="4" borderId="11" xfId="0" applyFont="1" applyFill="1" applyBorder="1" applyAlignment="1">
      <alignment horizontal="right"/>
    </xf>
    <xf numFmtId="0" fontId="57" fillId="0" borderId="0" xfId="0" applyFont="1" applyFill="1"/>
    <xf numFmtId="0" fontId="39" fillId="0" borderId="0" xfId="0" applyFont="1" applyFill="1" applyAlignment="1" applyProtection="1">
      <alignment vertical="center"/>
    </xf>
    <xf numFmtId="0" fontId="39" fillId="0" borderId="0" xfId="0" applyFont="1" applyFill="1" applyProtection="1"/>
    <xf numFmtId="0" fontId="28" fillId="0" borderId="0" xfId="0" applyFont="1" applyFill="1" applyAlignment="1" applyProtection="1">
      <alignment wrapText="1"/>
    </xf>
    <xf numFmtId="0" fontId="22" fillId="0" borderId="12" xfId="0" applyFont="1" applyFill="1" applyBorder="1" applyAlignment="1" applyProtection="1">
      <alignment horizontal="center" vertical="center" wrapText="1"/>
    </xf>
    <xf numFmtId="49" fontId="25" fillId="0" borderId="1" xfId="0" applyNumberFormat="1" applyFont="1" applyFill="1" applyBorder="1" applyAlignment="1" applyProtection="1">
      <alignment horizontal="center" vertical="center" wrapText="1"/>
    </xf>
    <xf numFmtId="49" fontId="24" fillId="0" borderId="1" xfId="0" applyNumberFormat="1" applyFont="1" applyFill="1" applyBorder="1" applyAlignment="1" applyProtection="1">
      <alignment horizontal="center" vertical="center" wrapText="1"/>
    </xf>
    <xf numFmtId="49" fontId="36" fillId="0" borderId="2" xfId="0" applyNumberFormat="1" applyFont="1" applyFill="1" applyBorder="1" applyAlignment="1" applyProtection="1">
      <alignment horizontal="center" vertical="center" wrapText="1"/>
    </xf>
    <xf numFmtId="0" fontId="6" fillId="0" borderId="0" xfId="0" applyFont="1" applyFill="1" applyProtection="1"/>
    <xf numFmtId="3" fontId="7" fillId="0" borderId="0" xfId="0" applyNumberFormat="1" applyFont="1" applyFill="1" applyBorder="1" applyAlignment="1" applyProtection="1">
      <alignment horizontal="right"/>
    </xf>
    <xf numFmtId="0" fontId="29" fillId="0" borderId="0" xfId="0" applyFont="1" applyFill="1" applyProtection="1"/>
    <xf numFmtId="3" fontId="7" fillId="0" borderId="1" xfId="0" applyNumberFormat="1" applyFont="1" applyBorder="1" applyAlignment="1">
      <alignment horizontal="right"/>
    </xf>
    <xf numFmtId="3" fontId="6" fillId="0" borderId="2" xfId="0" applyNumberFormat="1" applyFont="1" applyBorder="1"/>
    <xf numFmtId="9" fontId="6" fillId="0" borderId="2" xfId="0" applyNumberFormat="1" applyFont="1" applyBorder="1"/>
    <xf numFmtId="3" fontId="6" fillId="0" borderId="1" xfId="0" applyNumberFormat="1" applyFont="1" applyBorder="1"/>
    <xf numFmtId="3" fontId="5" fillId="0" borderId="0" xfId="0" applyNumberFormat="1" applyFont="1" applyBorder="1" applyAlignment="1">
      <alignment wrapText="1"/>
    </xf>
    <xf numFmtId="9" fontId="5" fillId="0" borderId="1" xfId="0" applyNumberFormat="1" applyFont="1" applyBorder="1"/>
    <xf numFmtId="3" fontId="6" fillId="0" borderId="0" xfId="0" applyNumberFormat="1" applyFont="1" applyBorder="1"/>
    <xf numFmtId="0" fontId="6" fillId="2" borderId="1" xfId="0" applyFont="1" applyFill="1" applyBorder="1"/>
    <xf numFmtId="0" fontId="6" fillId="2" borderId="1" xfId="0" applyFont="1" applyFill="1" applyBorder="1" applyAlignment="1">
      <alignment vertical="distributed"/>
    </xf>
    <xf numFmtId="9" fontId="6" fillId="0" borderId="0" xfId="0" applyNumberFormat="1" applyFont="1" applyBorder="1"/>
    <xf numFmtId="0" fontId="6" fillId="2" borderId="0" xfId="0" applyFont="1" applyFill="1" applyBorder="1" applyAlignment="1">
      <alignment wrapText="1"/>
    </xf>
    <xf numFmtId="0" fontId="6" fillId="2" borderId="1" xfId="0" applyFont="1" applyFill="1" applyBorder="1" applyAlignment="1">
      <alignment wrapText="1"/>
    </xf>
    <xf numFmtId="3" fontId="5" fillId="0" borderId="0" xfId="0" applyNumberFormat="1" applyFont="1" applyBorder="1"/>
    <xf numFmtId="9" fontId="5" fillId="0" borderId="0" xfId="0" applyNumberFormat="1" applyFont="1" applyBorder="1"/>
    <xf numFmtId="0" fontId="6" fillId="0" borderId="0" xfId="0" applyFont="1" applyFill="1" applyAlignment="1">
      <alignment vertical="distributed"/>
    </xf>
    <xf numFmtId="0" fontId="5" fillId="0" borderId="0" xfId="0" applyFont="1" applyFill="1" applyAlignment="1">
      <alignment vertical="distributed"/>
    </xf>
    <xf numFmtId="0" fontId="5" fillId="0" borderId="1" xfId="0" applyFont="1" applyFill="1" applyBorder="1" applyAlignment="1">
      <alignment vertical="distributed"/>
    </xf>
    <xf numFmtId="0" fontId="6" fillId="0" borderId="1" xfId="0" applyFont="1" applyBorder="1" applyAlignment="1">
      <alignment vertical="distributed"/>
    </xf>
    <xf numFmtId="0" fontId="6" fillId="0" borderId="0" xfId="0" applyFont="1" applyAlignment="1">
      <alignment vertical="distributed"/>
    </xf>
    <xf numFmtId="9" fontId="6" fillId="0" borderId="1" xfId="0" applyNumberFormat="1" applyFont="1" applyBorder="1" applyAlignment="1">
      <alignment horizontal="right"/>
    </xf>
    <xf numFmtId="9" fontId="7" fillId="4" borderId="11" xfId="0" applyNumberFormat="1" applyFont="1" applyFill="1" applyBorder="1" applyAlignment="1">
      <alignment horizontal="right"/>
    </xf>
    <xf numFmtId="0" fontId="5" fillId="0" borderId="0" xfId="0" applyFont="1" applyAlignment="1">
      <alignment vertical="distributed"/>
    </xf>
    <xf numFmtId="0" fontId="10" fillId="0" borderId="0" xfId="0" applyFont="1" applyAlignment="1">
      <alignment vertical="distributed"/>
    </xf>
    <xf numFmtId="0" fontId="66" fillId="0" borderId="0" xfId="4" applyFont="1" applyAlignment="1" applyProtection="1">
      <alignment vertical="distributed"/>
    </xf>
    <xf numFmtId="0" fontId="67" fillId="0" borderId="0" xfId="4" applyFont="1" applyAlignment="1" applyProtection="1">
      <alignment vertical="distributed"/>
    </xf>
    <xf numFmtId="0" fontId="70" fillId="0" borderId="0" xfId="0" applyFont="1" applyFill="1" applyAlignment="1" applyProtection="1">
      <alignment horizontal="left" vertical="center"/>
    </xf>
    <xf numFmtId="4" fontId="56" fillId="0" borderId="0" xfId="0" applyNumberFormat="1" applyFont="1" applyFill="1" applyAlignment="1" applyProtection="1">
      <alignment horizontal="right"/>
    </xf>
    <xf numFmtId="0" fontId="71" fillId="0" borderId="0" xfId="0" applyFont="1" applyFill="1"/>
    <xf numFmtId="0" fontId="56" fillId="0" borderId="0" xfId="0" applyFont="1" applyFill="1" applyProtection="1"/>
    <xf numFmtId="0" fontId="73" fillId="0" borderId="0" xfId="0" applyFont="1" applyFill="1" applyAlignment="1" applyProtection="1">
      <alignment horizontal="left" vertical="distributed"/>
    </xf>
    <xf numFmtId="0" fontId="56" fillId="0" borderId="0" xfId="0" applyFont="1" applyFill="1" applyAlignment="1" applyProtection="1">
      <alignment vertical="distributed"/>
    </xf>
    <xf numFmtId="0" fontId="27" fillId="0" borderId="0" xfId="0" applyFont="1" applyFill="1" applyBorder="1" applyAlignment="1" applyProtection="1">
      <alignment horizontal="left" vertical="distributed"/>
    </xf>
    <xf numFmtId="0" fontId="5" fillId="0" borderId="0" xfId="0" applyFont="1" applyAlignment="1" applyProtection="1">
      <alignment vertical="distributed"/>
    </xf>
    <xf numFmtId="3" fontId="56" fillId="0" borderId="0" xfId="0" applyNumberFormat="1" applyFont="1" applyFill="1" applyAlignment="1" applyProtection="1">
      <alignment horizontal="right"/>
    </xf>
    <xf numFmtId="0" fontId="56" fillId="0" borderId="0" xfId="0" applyFont="1" applyFill="1"/>
    <xf numFmtId="0" fontId="25" fillId="0" borderId="0" xfId="0" applyFont="1" applyFill="1" applyBorder="1" applyAlignment="1" applyProtection="1">
      <alignment horizontal="left"/>
    </xf>
    <xf numFmtId="0" fontId="22" fillId="0" borderId="0" xfId="0" applyFont="1" applyFill="1" applyBorder="1" applyAlignment="1" applyProtection="1">
      <alignment horizontal="left"/>
    </xf>
    <xf numFmtId="0" fontId="56" fillId="0" borderId="0" xfId="0" applyFont="1" applyAlignment="1" applyProtection="1">
      <alignment horizontal="center" vertical="distributed"/>
    </xf>
    <xf numFmtId="0" fontId="56" fillId="0" borderId="0" xfId="0" applyFont="1" applyBorder="1" applyAlignment="1" applyProtection="1">
      <alignment horizontal="center" vertical="distributed"/>
    </xf>
    <xf numFmtId="0" fontId="56" fillId="0" borderId="1" xfId="0" applyFont="1" applyBorder="1" applyAlignment="1" applyProtection="1">
      <alignment horizontal="center" vertical="distributed"/>
    </xf>
    <xf numFmtId="0" fontId="33" fillId="0" borderId="0" xfId="0" applyFont="1" applyFill="1" applyBorder="1" applyProtection="1"/>
    <xf numFmtId="0" fontId="56" fillId="0" borderId="0" xfId="0" applyFont="1" applyAlignment="1">
      <alignment horizontal="center" vertical="distributed"/>
    </xf>
    <xf numFmtId="0" fontId="56" fillId="0" borderId="0" xfId="0" applyFont="1" applyFill="1" applyBorder="1" applyAlignment="1" applyProtection="1">
      <alignment horizontal="center" vertical="distributed"/>
    </xf>
    <xf numFmtId="4" fontId="56" fillId="0" borderId="0" xfId="0" applyNumberFormat="1" applyFont="1" applyFill="1" applyProtection="1"/>
    <xf numFmtId="0" fontId="71" fillId="0" borderId="0" xfId="0" applyFont="1" applyFill="1" applyProtection="1"/>
    <xf numFmtId="0" fontId="28" fillId="0" borderId="0" xfId="0" applyFont="1" applyFill="1" applyProtection="1"/>
    <xf numFmtId="0" fontId="56" fillId="0" borderId="0" xfId="0" applyFont="1" applyFill="1" applyAlignment="1" applyProtection="1">
      <alignment horizontal="center" vertical="distributed"/>
    </xf>
    <xf numFmtId="3" fontId="36" fillId="0" borderId="2" xfId="0" applyNumberFormat="1" applyFont="1" applyFill="1" applyBorder="1" applyAlignment="1" applyProtection="1">
      <alignment horizontal="right"/>
    </xf>
    <xf numFmtId="0" fontId="72" fillId="0" borderId="0" xfId="0" applyFont="1" applyFill="1" applyProtection="1"/>
    <xf numFmtId="0" fontId="74" fillId="0" borderId="0" xfId="0" applyFont="1" applyFill="1" applyAlignment="1" applyProtection="1">
      <alignment horizontal="center" vertical="distributed"/>
    </xf>
    <xf numFmtId="0" fontId="72" fillId="0" borderId="0" xfId="0" applyFont="1" applyFill="1" applyBorder="1" applyProtection="1"/>
    <xf numFmtId="0" fontId="74" fillId="0" borderId="0" xfId="0" applyFont="1" applyFill="1" applyBorder="1" applyAlignment="1" applyProtection="1">
      <alignment horizontal="center" vertical="distributed"/>
    </xf>
    <xf numFmtId="0" fontId="28" fillId="0" borderId="0" xfId="0" applyFont="1" applyFill="1" applyBorder="1" applyProtection="1"/>
    <xf numFmtId="0" fontId="28" fillId="0" borderId="0" xfId="0" applyFont="1" applyFill="1"/>
    <xf numFmtId="0" fontId="56" fillId="0" borderId="0" xfId="0" applyFont="1" applyFill="1" applyBorder="1" applyProtection="1"/>
    <xf numFmtId="0" fontId="82" fillId="0" borderId="0" xfId="0" applyFont="1" applyFill="1"/>
    <xf numFmtId="0" fontId="56" fillId="0" borderId="0" xfId="0" applyFont="1" applyFill="1" applyBorder="1"/>
    <xf numFmtId="0" fontId="28" fillId="0" borderId="0" xfId="0" applyFont="1" applyFill="1" applyBorder="1"/>
    <xf numFmtId="0" fontId="56" fillId="0" borderId="0" xfId="0" applyFont="1" applyFill="1" applyAlignment="1">
      <alignment horizontal="center" vertical="distributed"/>
    </xf>
    <xf numFmtId="0" fontId="72" fillId="0" borderId="1" xfId="0" applyFont="1" applyFill="1" applyBorder="1" applyProtection="1"/>
    <xf numFmtId="0" fontId="74" fillId="0" borderId="1" xfId="0" applyFont="1" applyFill="1" applyBorder="1" applyAlignment="1" applyProtection="1">
      <alignment horizontal="center" vertical="distributed"/>
    </xf>
    <xf numFmtId="0" fontId="28" fillId="0" borderId="1" xfId="0" applyFont="1" applyFill="1" applyBorder="1" applyProtection="1"/>
    <xf numFmtId="1" fontId="56" fillId="0" borderId="0" xfId="0" applyNumberFormat="1" applyFont="1" applyFill="1" applyBorder="1" applyProtection="1"/>
    <xf numFmtId="0" fontId="56" fillId="0" borderId="2" xfId="0" applyFont="1" applyBorder="1" applyAlignment="1" applyProtection="1">
      <alignment horizontal="center" vertical="distributed"/>
    </xf>
    <xf numFmtId="1" fontId="5" fillId="0" borderId="1" xfId="0" applyNumberFormat="1" applyFont="1" applyBorder="1" applyProtection="1"/>
    <xf numFmtId="0" fontId="10" fillId="0" borderId="0" xfId="0" applyFont="1" applyFill="1" applyBorder="1"/>
    <xf numFmtId="0" fontId="84" fillId="0" borderId="0" xfId="0" applyFont="1" applyFill="1" applyAlignment="1">
      <alignment vertical="distributed"/>
    </xf>
    <xf numFmtId="0" fontId="5" fillId="0" borderId="10" xfId="0" applyFont="1" applyFill="1" applyBorder="1" applyAlignment="1">
      <alignment horizontal="right"/>
    </xf>
    <xf numFmtId="0" fontId="5" fillId="0" borderId="0" xfId="0" applyFont="1" applyFill="1" applyBorder="1" applyAlignment="1">
      <alignment horizontal="left" wrapText="1"/>
    </xf>
    <xf numFmtId="0" fontId="5" fillId="0" borderId="16" xfId="0" applyFont="1" applyBorder="1"/>
    <xf numFmtId="0" fontId="5" fillId="0" borderId="17" xfId="0" applyFont="1" applyBorder="1"/>
    <xf numFmtId="0" fontId="5" fillId="0" borderId="17" xfId="0" applyFont="1" applyBorder="1" applyAlignment="1">
      <alignment horizontal="right"/>
    </xf>
    <xf numFmtId="0" fontId="5" fillId="0" borderId="18" xfId="0" applyFont="1" applyBorder="1" applyAlignment="1">
      <alignment horizontal="right"/>
    </xf>
    <xf numFmtId="0" fontId="6" fillId="0" borderId="19" xfId="0" applyFont="1" applyBorder="1"/>
    <xf numFmtId="0" fontId="10" fillId="0" borderId="0" xfId="0" applyFont="1" applyBorder="1" applyAlignment="1">
      <alignment horizontal="right"/>
    </xf>
    <xf numFmtId="0" fontId="10" fillId="0" borderId="20" xfId="0" applyFont="1" applyBorder="1" applyAlignment="1">
      <alignment horizontal="right"/>
    </xf>
    <xf numFmtId="0" fontId="10" fillId="0" borderId="19" xfId="0" applyFont="1" applyBorder="1"/>
    <xf numFmtId="0" fontId="14" fillId="0" borderId="1" xfId="0" applyFont="1" applyBorder="1" applyAlignment="1">
      <alignment horizontal="center" vertical="distributed"/>
    </xf>
    <xf numFmtId="0" fontId="7" fillId="0" borderId="21" xfId="0" applyFont="1" applyFill="1" applyBorder="1" applyAlignment="1">
      <alignment vertical="distributed"/>
    </xf>
    <xf numFmtId="0" fontId="14" fillId="0" borderId="2" xfId="0" applyFont="1" applyBorder="1" applyAlignment="1">
      <alignment horizontal="center"/>
    </xf>
    <xf numFmtId="0" fontId="10" fillId="0" borderId="2" xfId="0" applyFont="1" applyBorder="1" applyAlignment="1">
      <alignment vertical="distributed"/>
    </xf>
    <xf numFmtId="0" fontId="10" fillId="0" borderId="22" xfId="0" applyFont="1" applyBorder="1"/>
    <xf numFmtId="0" fontId="10" fillId="0" borderId="23" xfId="0" applyFont="1" applyBorder="1"/>
    <xf numFmtId="0" fontId="10" fillId="0" borderId="23" xfId="0" applyFont="1" applyBorder="1" applyAlignment="1">
      <alignment horizontal="right"/>
    </xf>
    <xf numFmtId="0" fontId="10" fillId="0" borderId="24" xfId="0" applyFont="1" applyBorder="1" applyAlignment="1">
      <alignment horizontal="right"/>
    </xf>
    <xf numFmtId="0" fontId="6" fillId="0" borderId="2" xfId="0" applyFont="1" applyFill="1" applyBorder="1" applyAlignment="1">
      <alignment vertical="distributed"/>
    </xf>
    <xf numFmtId="0" fontId="56" fillId="0" borderId="2" xfId="0" applyFont="1" applyBorder="1" applyAlignment="1" applyProtection="1">
      <alignment horizontal="left"/>
    </xf>
    <xf numFmtId="9" fontId="56" fillId="0" borderId="2" xfId="0" applyNumberFormat="1" applyFont="1" applyBorder="1" applyAlignment="1">
      <alignment horizontal="right"/>
    </xf>
    <xf numFmtId="9" fontId="7" fillId="0" borderId="4" xfId="0" applyNumberFormat="1" applyFont="1" applyBorder="1" applyAlignment="1">
      <alignment horizontal="right"/>
    </xf>
    <xf numFmtId="2" fontId="6" fillId="0" borderId="1" xfId="0" applyNumberFormat="1" applyFont="1" applyBorder="1" applyAlignment="1">
      <alignment horizontal="right"/>
    </xf>
    <xf numFmtId="0" fontId="7" fillId="0" borderId="11" xfId="0" applyFont="1" applyFill="1" applyBorder="1" applyAlignment="1">
      <alignment horizontal="right"/>
    </xf>
    <xf numFmtId="0" fontId="33" fillId="0" borderId="0" xfId="0" applyFont="1" applyFill="1" applyBorder="1" applyAlignment="1" applyProtection="1">
      <alignment horizontal="center"/>
    </xf>
    <xf numFmtId="0" fontId="28" fillId="0" borderId="0" xfId="0" applyFont="1" applyFill="1" applyAlignment="1" applyProtection="1">
      <alignment horizontal="center"/>
    </xf>
    <xf numFmtId="3" fontId="37" fillId="0" borderId="9" xfId="0" quotePrefix="1" applyNumberFormat="1" applyFont="1" applyFill="1" applyBorder="1" applyAlignment="1" applyProtection="1">
      <alignment horizontal="center"/>
    </xf>
    <xf numFmtId="0" fontId="14" fillId="0" borderId="0" xfId="0" applyFont="1" applyFill="1" applyProtection="1"/>
    <xf numFmtId="0" fontId="39" fillId="0" borderId="0" xfId="0" applyFont="1" applyFill="1" applyBorder="1" applyProtection="1"/>
    <xf numFmtId="3" fontId="10" fillId="0" borderId="0" xfId="0" applyNumberFormat="1" applyFont="1" applyFill="1" applyAlignment="1" applyProtection="1">
      <alignment horizontal="center"/>
    </xf>
    <xf numFmtId="0" fontId="10" fillId="0" borderId="0" xfId="0" applyFont="1" applyFill="1" applyAlignment="1" applyProtection="1">
      <alignment wrapText="1"/>
    </xf>
    <xf numFmtId="0" fontId="14" fillId="0" borderId="0" xfId="0" applyFont="1" applyFill="1" applyAlignment="1" applyProtection="1">
      <alignment vertical="center" wrapText="1"/>
    </xf>
    <xf numFmtId="3" fontId="14" fillId="0" borderId="0" xfId="0" applyNumberFormat="1" applyFont="1" applyFill="1" applyAlignment="1" applyProtection="1">
      <alignment horizontal="center" vertical="center"/>
    </xf>
    <xf numFmtId="0" fontId="10" fillId="0" borderId="0" xfId="0" applyFont="1" applyFill="1" applyAlignment="1" applyProtection="1">
      <alignment horizontal="right"/>
    </xf>
    <xf numFmtId="0" fontId="14" fillId="0" borderId="0" xfId="0" applyFont="1" applyFill="1" applyAlignment="1" applyProtection="1">
      <alignment vertical="distributed" wrapText="1"/>
    </xf>
    <xf numFmtId="0" fontId="33" fillId="0" borderId="0" xfId="0" applyFont="1" applyBorder="1" applyAlignment="1">
      <alignment horizontal="center" vertical="distributed"/>
    </xf>
    <xf numFmtId="0" fontId="5" fillId="0" borderId="1" xfId="0" applyFont="1" applyFill="1" applyBorder="1"/>
    <xf numFmtId="0" fontId="6" fillId="0" borderId="0" xfId="0" applyFont="1" applyFill="1" applyBorder="1"/>
    <xf numFmtId="4" fontId="5" fillId="0" borderId="0" xfId="0" applyNumberFormat="1" applyFont="1" applyBorder="1" applyProtection="1"/>
    <xf numFmtId="0" fontId="0" fillId="0" borderId="0" xfId="0" applyFont="1" applyBorder="1"/>
    <xf numFmtId="0" fontId="10" fillId="0" borderId="3" xfId="0" applyFont="1" applyFill="1" applyBorder="1" applyAlignment="1" applyProtection="1">
      <alignment horizontal="right" vertical="justify" wrapText="1"/>
    </xf>
    <xf numFmtId="3" fontId="10" fillId="0" borderId="3" xfId="0" applyNumberFormat="1" applyFont="1" applyFill="1" applyBorder="1" applyAlignment="1" applyProtection="1">
      <alignment horizontal="left" vertical="distributed"/>
    </xf>
    <xf numFmtId="0" fontId="22" fillId="0" borderId="0" xfId="0" applyFont="1" applyFill="1" applyBorder="1" applyAlignment="1" applyProtection="1">
      <alignment horizontal="center" vertical="distributed"/>
    </xf>
    <xf numFmtId="0" fontId="10" fillId="0" borderId="3" xfId="6" applyFont="1" applyFill="1" applyBorder="1" applyAlignment="1" applyProtection="1">
      <alignment horizontal="left" vertical="distributed" wrapText="1"/>
    </xf>
    <xf numFmtId="0" fontId="10" fillId="0" borderId="3" xfId="0" applyFont="1" applyFill="1" applyBorder="1" applyAlignment="1" applyProtection="1">
      <alignment vertical="distributed"/>
    </xf>
    <xf numFmtId="0" fontId="29" fillId="0" borderId="0" xfId="0" applyFont="1" applyFill="1" applyAlignment="1">
      <alignment horizontal="right"/>
    </xf>
    <xf numFmtId="9" fontId="7" fillId="0" borderId="10" xfId="0" applyNumberFormat="1" applyFont="1" applyBorder="1" applyAlignment="1">
      <alignment horizontal="right"/>
    </xf>
    <xf numFmtId="0" fontId="14" fillId="0" borderId="3" xfId="0" applyFont="1" applyFill="1" applyBorder="1" applyAlignment="1" applyProtection="1">
      <alignment vertical="distributed"/>
    </xf>
    <xf numFmtId="3" fontId="14" fillId="0" borderId="3" xfId="6" applyNumberFormat="1" applyFont="1" applyFill="1" applyBorder="1" applyAlignment="1" applyProtection="1">
      <alignment horizontal="right" vertical="distributed" wrapText="1"/>
    </xf>
    <xf numFmtId="164" fontId="10" fillId="0" borderId="3" xfId="0" applyNumberFormat="1" applyFont="1" applyFill="1" applyBorder="1" applyAlignment="1" applyProtection="1">
      <alignment horizontal="right" vertical="justify" wrapText="1"/>
    </xf>
    <xf numFmtId="0" fontId="14" fillId="0" borderId="3" xfId="0" applyFont="1" applyFill="1" applyBorder="1" applyAlignment="1" applyProtection="1">
      <alignment horizontal="right" vertical="distributed" wrapText="1"/>
    </xf>
    <xf numFmtId="0" fontId="0" fillId="0" borderId="0" xfId="0" applyFont="1" applyProtection="1"/>
    <xf numFmtId="0" fontId="10" fillId="0" borderId="3" xfId="0" applyFont="1" applyBorder="1" applyAlignment="1" applyProtection="1">
      <alignment vertical="distributed"/>
    </xf>
    <xf numFmtId="0" fontId="10" fillId="0" borderId="0" xfId="0" applyFont="1" applyAlignment="1" applyProtection="1">
      <alignment vertical="distributed"/>
    </xf>
    <xf numFmtId="0" fontId="64" fillId="0" borderId="2" xfId="4" applyFont="1" applyBorder="1" applyAlignment="1" applyProtection="1">
      <alignment vertical="distributed"/>
    </xf>
    <xf numFmtId="0" fontId="65" fillId="0" borderId="2" xfId="4" applyFont="1" applyBorder="1" applyAlignment="1" applyProtection="1">
      <alignment vertical="distributed"/>
    </xf>
    <xf numFmtId="0" fontId="14" fillId="0" borderId="3" xfId="0" applyFont="1" applyFill="1" applyBorder="1" applyAlignment="1" applyProtection="1">
      <alignment vertical="justify" wrapText="1"/>
    </xf>
    <xf numFmtId="0" fontId="6" fillId="0" borderId="3" xfId="0" applyFont="1" applyBorder="1" applyAlignment="1" applyProtection="1">
      <alignment vertical="distributed"/>
    </xf>
    <xf numFmtId="0" fontId="7" fillId="3" borderId="3" xfId="0" applyNumberFormat="1" applyFont="1" applyFill="1" applyBorder="1" applyAlignment="1" applyProtection="1">
      <alignment horizontal="right"/>
      <protection locked="0"/>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Border="1" applyAlignment="1" applyProtection="1">
      <alignment horizontal="right"/>
    </xf>
    <xf numFmtId="3" fontId="11" fillId="0" borderId="3" xfId="0" applyNumberFormat="1" applyFont="1" applyBorder="1" applyAlignment="1" applyProtection="1">
      <alignment vertical="distributed" wrapText="1"/>
    </xf>
    <xf numFmtId="3" fontId="6" fillId="0" borderId="3" xfId="0" applyNumberFormat="1" applyFont="1" applyBorder="1" applyProtection="1"/>
    <xf numFmtId="3" fontId="6" fillId="0" borderId="3" xfId="0" applyNumberFormat="1" applyFont="1" applyFill="1" applyBorder="1" applyAlignment="1" applyProtection="1">
      <alignment vertical="distributed"/>
    </xf>
    <xf numFmtId="3" fontId="5" fillId="0" borderId="3" xfId="0" applyNumberFormat="1" applyFont="1" applyBorder="1" applyAlignment="1" applyProtection="1">
      <alignment horizontal="right"/>
    </xf>
    <xf numFmtId="3" fontId="10" fillId="0" borderId="3" xfId="0" applyNumberFormat="1" applyFont="1" applyBorder="1" applyAlignment="1" applyProtection="1">
      <alignment vertical="distributed"/>
    </xf>
    <xf numFmtId="3" fontId="5" fillId="0" borderId="3" xfId="0" applyNumberFormat="1" applyFont="1" applyFill="1" applyBorder="1" applyAlignment="1" applyProtection="1">
      <alignment vertical="distributed"/>
    </xf>
    <xf numFmtId="0" fontId="5" fillId="0" borderId="3" xfId="0" applyFont="1" applyFill="1" applyBorder="1" applyAlignment="1" applyProtection="1">
      <alignment vertical="distributed"/>
    </xf>
    <xf numFmtId="0" fontId="17" fillId="0" borderId="3" xfId="0" applyFont="1" applyBorder="1" applyAlignment="1" applyProtection="1">
      <alignment vertical="distributed"/>
    </xf>
    <xf numFmtId="4" fontId="17" fillId="0" borderId="3" xfId="0" applyNumberFormat="1" applyFont="1" applyBorder="1" applyAlignment="1" applyProtection="1">
      <alignment horizontal="right"/>
    </xf>
    <xf numFmtId="0" fontId="6" fillId="0" borderId="3" xfId="0" applyFont="1" applyFill="1" applyBorder="1" applyProtection="1"/>
    <xf numFmtId="3" fontId="7" fillId="0" borderId="3" xfId="0" applyNumberFormat="1" applyFont="1" applyFill="1" applyBorder="1" applyAlignment="1" applyProtection="1">
      <alignment horizontal="right"/>
    </xf>
    <xf numFmtId="0" fontId="5" fillId="0" borderId="3" xfId="0" applyFont="1" applyFill="1" applyBorder="1" applyProtection="1"/>
    <xf numFmtId="3" fontId="6" fillId="0" borderId="3" xfId="0" applyNumberFormat="1" applyFont="1" applyFill="1" applyBorder="1" applyAlignment="1" applyProtection="1">
      <alignment horizontal="right"/>
    </xf>
    <xf numFmtId="0" fontId="56" fillId="0" borderId="3" xfId="0" applyFont="1" applyBorder="1" applyAlignment="1" applyProtection="1">
      <alignment horizontal="center" vertical="distributed"/>
    </xf>
    <xf numFmtId="0" fontId="56" fillId="0" borderId="3" xfId="0" applyFont="1" applyFill="1" applyBorder="1" applyAlignment="1" applyProtection="1">
      <alignment horizontal="center" vertical="distributed"/>
    </xf>
    <xf numFmtId="9" fontId="5" fillId="0" borderId="3" xfId="0" applyNumberFormat="1" applyFont="1" applyFill="1" applyBorder="1" applyProtection="1"/>
    <xf numFmtId="0" fontId="5" fillId="0" borderId="3" xfId="0" applyFont="1" applyBorder="1" applyProtection="1"/>
    <xf numFmtId="9" fontId="5" fillId="0" borderId="3" xfId="0" applyNumberFormat="1" applyFont="1" applyBorder="1" applyProtection="1"/>
    <xf numFmtId="0" fontId="10" fillId="0" borderId="3" xfId="0" applyFont="1" applyBorder="1" applyProtection="1"/>
    <xf numFmtId="3" fontId="7" fillId="0" borderId="3" xfId="0" applyNumberFormat="1" applyFont="1" applyBorder="1" applyAlignment="1" applyProtection="1">
      <alignment horizontal="right"/>
    </xf>
    <xf numFmtId="0" fontId="5" fillId="0" borderId="3" xfId="0" applyFont="1" applyBorder="1" applyAlignment="1" applyProtection="1">
      <alignment vertical="distributed"/>
    </xf>
    <xf numFmtId="3" fontId="5" fillId="0" borderId="3" xfId="0" applyNumberFormat="1" applyFont="1" applyBorder="1" applyProtection="1"/>
    <xf numFmtId="0" fontId="6" fillId="0" borderId="3" xfId="0" applyFont="1" applyBorder="1"/>
    <xf numFmtId="3" fontId="7" fillId="0" borderId="3" xfId="0" applyNumberFormat="1" applyFont="1" applyBorder="1" applyAlignment="1">
      <alignment horizontal="right"/>
    </xf>
    <xf numFmtId="0" fontId="5" fillId="0" borderId="3" xfId="0" applyFont="1" applyBorder="1"/>
    <xf numFmtId="0" fontId="56" fillId="0" borderId="3" xfId="0" applyFont="1" applyBorder="1" applyAlignment="1">
      <alignment horizontal="center" vertical="distributed"/>
    </xf>
    <xf numFmtId="3" fontId="5" fillId="0" borderId="3" xfId="0" applyNumberFormat="1" applyFont="1" applyBorder="1"/>
    <xf numFmtId="0" fontId="33" fillId="0" borderId="3" xfId="0" applyFont="1" applyBorder="1" applyAlignment="1">
      <alignment horizontal="center" vertical="distributed"/>
    </xf>
    <xf numFmtId="3" fontId="6" fillId="0" borderId="3" xfId="0" applyNumberFormat="1" applyFont="1" applyBorder="1"/>
    <xf numFmtId="3" fontId="5" fillId="0" borderId="3" xfId="0" applyNumberFormat="1" applyFont="1" applyBorder="1" applyAlignment="1">
      <alignment horizontal="right"/>
    </xf>
    <xf numFmtId="0" fontId="6" fillId="0" borderId="3" xfId="0" applyFont="1" applyFill="1" applyBorder="1" applyAlignment="1">
      <alignment horizontal="left" wrapText="1"/>
    </xf>
    <xf numFmtId="3" fontId="60" fillId="0" borderId="3" xfId="0" applyNumberFormat="1" applyFont="1" applyBorder="1" applyAlignment="1">
      <alignment horizontal="right"/>
    </xf>
    <xf numFmtId="0" fontId="5" fillId="0" borderId="3" xfId="0" applyFont="1" applyFill="1" applyBorder="1"/>
    <xf numFmtId="0" fontId="5" fillId="0" borderId="3" xfId="0" applyFont="1" applyFill="1" applyBorder="1" applyAlignment="1">
      <alignment vertical="distributed"/>
    </xf>
    <xf numFmtId="9" fontId="5" fillId="0" borderId="3" xfId="0" applyNumberFormat="1" applyFont="1" applyBorder="1"/>
    <xf numFmtId="9" fontId="5" fillId="0" borderId="3" xfId="0" applyNumberFormat="1" applyFont="1" applyBorder="1" applyAlignment="1">
      <alignment horizontal="right"/>
    </xf>
    <xf numFmtId="0" fontId="80" fillId="0" borderId="3" xfId="0" applyFont="1" applyFill="1" applyBorder="1" applyAlignment="1" applyProtection="1">
      <alignment horizontal="left" wrapText="1"/>
    </xf>
    <xf numFmtId="3" fontId="36" fillId="0" borderId="3" xfId="0" applyNumberFormat="1" applyFont="1" applyFill="1" applyBorder="1" applyAlignment="1" applyProtection="1">
      <alignment horizontal="right"/>
    </xf>
    <xf numFmtId="0" fontId="56" fillId="0" borderId="3" xfId="0" applyFont="1" applyFill="1" applyBorder="1" applyProtection="1"/>
    <xf numFmtId="9" fontId="56" fillId="0" borderId="3" xfId="0" applyNumberFormat="1" applyFont="1" applyFill="1" applyBorder="1" applyProtection="1"/>
    <xf numFmtId="10" fontId="56" fillId="0" borderId="3" xfId="0" applyNumberFormat="1" applyFont="1" applyFill="1" applyBorder="1" applyProtection="1"/>
    <xf numFmtId="2" fontId="5" fillId="0" borderId="3" xfId="0" applyNumberFormat="1" applyFont="1" applyFill="1" applyBorder="1" applyProtection="1"/>
    <xf numFmtId="3" fontId="10" fillId="3" borderId="3" xfId="0" applyNumberFormat="1" applyFont="1" applyFill="1" applyBorder="1" applyAlignment="1" applyProtection="1">
      <alignment horizontal="right"/>
      <protection locked="0"/>
    </xf>
    <xf numFmtId="0" fontId="10" fillId="0" borderId="0" xfId="0" applyFont="1" applyFill="1" applyBorder="1" applyAlignment="1" applyProtection="1">
      <alignment vertical="distributed"/>
    </xf>
    <xf numFmtId="10" fontId="6" fillId="0" borderId="3" xfId="0" applyNumberFormat="1" applyFont="1" applyBorder="1"/>
    <xf numFmtId="0" fontId="56" fillId="0" borderId="2" xfId="0" applyNumberFormat="1" applyFont="1" applyBorder="1" applyAlignment="1" applyProtection="1">
      <alignment horizontal="left" vertical="distributed"/>
    </xf>
    <xf numFmtId="0" fontId="28" fillId="0" borderId="0" xfId="0" applyFont="1" applyFill="1" applyBorder="1" applyAlignment="1" applyProtection="1">
      <alignment horizontal="left"/>
    </xf>
    <xf numFmtId="4" fontId="5" fillId="0" borderId="0" xfId="0" applyNumberFormat="1" applyFont="1" applyFill="1" applyProtection="1"/>
    <xf numFmtId="0" fontId="0" fillId="0" borderId="0" xfId="0" applyFill="1" applyProtection="1"/>
    <xf numFmtId="4" fontId="6" fillId="0" borderId="0" xfId="0" applyNumberFormat="1" applyFont="1" applyProtection="1"/>
    <xf numFmtId="0" fontId="9" fillId="0" borderId="0" xfId="0" applyFont="1" applyProtection="1"/>
    <xf numFmtId="4" fontId="6" fillId="0" borderId="0" xfId="0" applyNumberFormat="1" applyFont="1" applyBorder="1" applyProtection="1"/>
    <xf numFmtId="0" fontId="9" fillId="0" borderId="0" xfId="0" applyFont="1" applyBorder="1" applyProtection="1"/>
    <xf numFmtId="4" fontId="11" fillId="0" borderId="0" xfId="0" applyNumberFormat="1" applyFont="1" applyBorder="1" applyProtection="1"/>
    <xf numFmtId="0" fontId="12" fillId="0" borderId="0" xfId="0" applyFont="1" applyBorder="1" applyProtection="1"/>
    <xf numFmtId="3" fontId="5" fillId="0" borderId="3" xfId="0" applyNumberFormat="1" applyFont="1" applyFill="1" applyBorder="1" applyAlignment="1" applyProtection="1">
      <alignment horizontal="right"/>
    </xf>
    <xf numFmtId="4" fontId="10" fillId="0" borderId="0" xfId="0" applyNumberFormat="1" applyFont="1" applyProtection="1"/>
    <xf numFmtId="0" fontId="0" fillId="0" borderId="0" xfId="0" applyBorder="1" applyProtection="1"/>
    <xf numFmtId="4" fontId="17" fillId="0" borderId="0" xfId="0" applyNumberFormat="1" applyFont="1" applyProtection="1"/>
    <xf numFmtId="0" fontId="18" fillId="0" borderId="0" xfId="0" applyFont="1" applyProtection="1"/>
    <xf numFmtId="3" fontId="14" fillId="3" borderId="3" xfId="0" applyNumberFormat="1" applyFont="1" applyFill="1" applyBorder="1" applyProtection="1">
      <protection locked="0"/>
    </xf>
    <xf numFmtId="3" fontId="6"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4" fontId="0" fillId="0" borderId="0" xfId="0" applyNumberFormat="1" applyProtection="1"/>
    <xf numFmtId="49" fontId="52" fillId="0" borderId="3" xfId="1" applyNumberFormat="1" applyFont="1" applyFill="1" applyBorder="1" applyAlignment="1" applyProtection="1">
      <alignment horizontal="left" vertical="distributed"/>
    </xf>
    <xf numFmtId="0" fontId="52" fillId="0" borderId="3" xfId="1" applyFont="1" applyFill="1" applyBorder="1" applyAlignment="1" applyProtection="1">
      <alignment horizontal="center" vertical="distributed"/>
    </xf>
    <xf numFmtId="49" fontId="41" fillId="0" borderId="3" xfId="1" applyNumberFormat="1" applyFont="1" applyFill="1" applyBorder="1" applyAlignment="1" applyProtection="1">
      <alignment horizontal="left" vertical="distributed"/>
    </xf>
    <xf numFmtId="0" fontId="41" fillId="0" borderId="3" xfId="1" applyFont="1" applyFill="1" applyBorder="1" applyAlignment="1" applyProtection="1">
      <alignment horizontal="center" vertical="distributed"/>
    </xf>
    <xf numFmtId="49" fontId="41" fillId="0" borderId="3" xfId="1" applyNumberFormat="1" applyFont="1" applyFill="1" applyBorder="1" applyAlignment="1" applyProtection="1">
      <alignment horizontal="right" vertical="distributed"/>
    </xf>
    <xf numFmtId="0" fontId="41" fillId="0" borderId="3" xfId="1" applyFont="1" applyFill="1" applyBorder="1" applyAlignment="1" applyProtection="1">
      <alignment vertical="distributed" wrapText="1"/>
    </xf>
    <xf numFmtId="0" fontId="52" fillId="0" borderId="3" xfId="1" applyFont="1" applyFill="1" applyBorder="1" applyAlignment="1" applyProtection="1">
      <alignment vertical="distributed"/>
    </xf>
    <xf numFmtId="0" fontId="41" fillId="5" borderId="3" xfId="0" applyFont="1" applyFill="1" applyBorder="1" applyAlignment="1" applyProtection="1">
      <alignment vertical="center" wrapText="1"/>
    </xf>
    <xf numFmtId="0" fontId="41" fillId="0" borderId="3" xfId="1" applyFont="1" applyFill="1" applyBorder="1" applyAlignment="1" applyProtection="1">
      <alignment vertical="distributed"/>
    </xf>
    <xf numFmtId="0" fontId="41" fillId="0" borderId="3" xfId="1" applyFont="1" applyFill="1" applyBorder="1" applyAlignment="1" applyProtection="1">
      <alignment horizontal="right" vertical="distributed"/>
    </xf>
    <xf numFmtId="49" fontId="41" fillId="5" borderId="3" xfId="1" applyNumberFormat="1" applyFont="1" applyFill="1" applyBorder="1" applyAlignment="1" applyProtection="1">
      <alignment horizontal="right" vertical="distributed"/>
    </xf>
    <xf numFmtId="49" fontId="41" fillId="0" borderId="26" xfId="1" applyNumberFormat="1" applyFont="1" applyFill="1" applyBorder="1" applyAlignment="1" applyProtection="1">
      <alignment horizontal="right" vertical="distributed"/>
    </xf>
    <xf numFmtId="0" fontId="41" fillId="0" borderId="26" xfId="1" applyFont="1" applyFill="1" applyBorder="1" applyAlignment="1" applyProtection="1">
      <alignment vertical="distributed" wrapText="1"/>
    </xf>
    <xf numFmtId="49" fontId="41" fillId="0" borderId="13" xfId="1" applyNumberFormat="1" applyFont="1" applyFill="1" applyBorder="1" applyAlignment="1" applyProtection="1">
      <alignment horizontal="right" vertical="distributed"/>
    </xf>
    <xf numFmtId="0" fontId="41" fillId="0" borderId="13" xfId="1" applyFont="1" applyFill="1" applyBorder="1" applyAlignment="1" applyProtection="1">
      <alignment vertical="distributed" wrapText="1"/>
    </xf>
    <xf numFmtId="0" fontId="10" fillId="0" borderId="0" xfId="0" applyFont="1" applyAlignment="1" applyProtection="1">
      <alignment horizontal="left" vertical="center" indent="4"/>
    </xf>
    <xf numFmtId="0" fontId="86" fillId="0" borderId="0" xfId="1" applyFont="1" applyFill="1" applyAlignment="1" applyProtection="1">
      <alignment vertical="distributed"/>
    </xf>
    <xf numFmtId="0" fontId="99" fillId="0" borderId="0" xfId="0" applyFont="1" applyAlignment="1" applyProtection="1">
      <alignment horizontal="left" vertical="center" indent="4"/>
    </xf>
    <xf numFmtId="49" fontId="86" fillId="0" borderId="0" xfId="1" applyNumberFormat="1" applyFont="1" applyFill="1" applyAlignment="1" applyProtection="1">
      <alignment vertical="distributed"/>
    </xf>
    <xf numFmtId="0" fontId="92" fillId="0" borderId="0" xfId="1" applyFont="1" applyFill="1" applyAlignment="1" applyProtection="1">
      <alignment vertical="distributed"/>
    </xf>
    <xf numFmtId="0" fontId="24" fillId="0" borderId="0" xfId="1" applyFont="1" applyFill="1" applyAlignment="1" applyProtection="1">
      <alignment vertical="distributed"/>
    </xf>
    <xf numFmtId="0" fontId="22" fillId="0" borderId="3" xfId="1" applyFont="1" applyFill="1" applyBorder="1" applyAlignment="1" applyProtection="1">
      <alignment vertical="distributed" wrapText="1"/>
    </xf>
    <xf numFmtId="0" fontId="28" fillId="0" borderId="3" xfId="1" applyFont="1" applyFill="1" applyBorder="1" applyAlignment="1" applyProtection="1">
      <alignment vertical="distributed" wrapText="1"/>
    </xf>
    <xf numFmtId="49" fontId="86" fillId="0" borderId="0" xfId="1" applyNumberFormat="1" applyFont="1" applyFill="1" applyAlignment="1" applyProtection="1">
      <alignment horizontal="left" vertical="distributed"/>
    </xf>
    <xf numFmtId="0" fontId="23" fillId="0" borderId="0" xfId="0" applyFont="1" applyFill="1" applyAlignment="1" applyProtection="1">
      <alignment horizontal="center" vertical="center"/>
    </xf>
    <xf numFmtId="0" fontId="23" fillId="0" borderId="0" xfId="0" applyFont="1" applyFill="1" applyBorder="1" applyAlignment="1" applyProtection="1">
      <alignment horizontal="center" vertical="center"/>
    </xf>
    <xf numFmtId="0" fontId="103" fillId="0" borderId="3" xfId="0" applyFont="1" applyFill="1" applyBorder="1" applyAlignment="1" applyProtection="1">
      <alignment horizontal="center"/>
    </xf>
    <xf numFmtId="0" fontId="23" fillId="0" borderId="0" xfId="0" applyFont="1" applyAlignment="1" applyProtection="1">
      <alignment horizontal="center" vertical="center"/>
    </xf>
    <xf numFmtId="0" fontId="23" fillId="0" borderId="0" xfId="0" applyFont="1" applyBorder="1" applyAlignment="1" applyProtection="1">
      <alignment horizontal="center" vertical="center"/>
    </xf>
    <xf numFmtId="49" fontId="28" fillId="0" borderId="3" xfId="6" applyNumberFormat="1" applyFont="1" applyBorder="1" applyAlignment="1" applyProtection="1">
      <alignment horizontal="left" vertical="distributed" wrapText="1"/>
    </xf>
    <xf numFmtId="3" fontId="14" fillId="0" borderId="3" xfId="0" applyNumberFormat="1" applyFont="1" applyFill="1" applyBorder="1" applyAlignment="1" applyProtection="1">
      <alignment horizontal="left" vertical="distributed"/>
    </xf>
    <xf numFmtId="3" fontId="26" fillId="0" borderId="0" xfId="0" applyNumberFormat="1" applyFont="1" applyAlignment="1" applyProtection="1">
      <alignment horizontal="center" vertical="center"/>
    </xf>
    <xf numFmtId="3" fontId="26" fillId="0" borderId="0" xfId="0" applyNumberFormat="1" applyFont="1" applyBorder="1" applyAlignment="1" applyProtection="1">
      <alignment horizontal="center" vertical="center"/>
    </xf>
    <xf numFmtId="0" fontId="14" fillId="0" borderId="3" xfId="0" applyFont="1" applyFill="1" applyBorder="1" applyAlignment="1" applyProtection="1">
      <alignment horizontal="left" vertical="distributed"/>
    </xf>
    <xf numFmtId="0" fontId="9" fillId="0" borderId="0" xfId="0" applyFont="1" applyFill="1" applyBorder="1" applyAlignment="1" applyProtection="1">
      <alignment horizontal="center"/>
    </xf>
    <xf numFmtId="165" fontId="9" fillId="0" borderId="0" xfId="0" applyNumberFormat="1" applyFont="1" applyFill="1" applyBorder="1" applyAlignment="1" applyProtection="1">
      <alignment horizontal="center"/>
    </xf>
    <xf numFmtId="49" fontId="28" fillId="0" borderId="3" xfId="6" applyNumberFormat="1" applyFont="1" applyFill="1" applyBorder="1" applyAlignment="1" applyProtection="1">
      <alignment horizontal="left" vertical="distributed" wrapText="1"/>
    </xf>
    <xf numFmtId="0" fontId="75" fillId="0" borderId="0" xfId="0" applyFont="1" applyFill="1" applyAlignment="1" applyProtection="1"/>
    <xf numFmtId="0" fontId="40" fillId="0" borderId="0" xfId="0" applyFont="1" applyFill="1" applyAlignment="1" applyProtection="1"/>
    <xf numFmtId="0" fontId="40" fillId="0" borderId="0" xfId="0" applyFont="1" applyFill="1" applyAlignment="1" applyProtection="1">
      <alignment horizontal="center"/>
    </xf>
    <xf numFmtId="0" fontId="34" fillId="0" borderId="0" xfId="0" applyFont="1" applyFill="1" applyBorder="1" applyProtection="1"/>
    <xf numFmtId="0" fontId="34" fillId="0" borderId="0" xfId="0" applyFont="1" applyFill="1" applyProtection="1"/>
    <xf numFmtId="0" fontId="34" fillId="0" borderId="0" xfId="0" applyFont="1" applyProtection="1"/>
    <xf numFmtId="0" fontId="34" fillId="0" borderId="0" xfId="0" applyFont="1" applyBorder="1" applyProtection="1"/>
    <xf numFmtId="0" fontId="10" fillId="0" borderId="2" xfId="0" applyFont="1" applyFill="1" applyBorder="1" applyAlignment="1" applyProtection="1">
      <alignment horizontal="left" vertical="distributed"/>
    </xf>
    <xf numFmtId="0" fontId="103" fillId="0" borderId="2" xfId="0" applyFont="1" applyFill="1" applyBorder="1" applyAlignment="1" applyProtection="1">
      <alignment horizontal="center"/>
    </xf>
    <xf numFmtId="0" fontId="102" fillId="0" borderId="2" xfId="0" applyFont="1" applyFill="1" applyBorder="1" applyAlignment="1" applyProtection="1">
      <alignment horizontal="center"/>
    </xf>
    <xf numFmtId="3" fontId="10" fillId="0" borderId="0" xfId="0" applyNumberFormat="1" applyFont="1" applyFill="1" applyBorder="1" applyAlignment="1" applyProtection="1">
      <alignment horizontal="left" vertical="distributed"/>
    </xf>
    <xf numFmtId="3" fontId="10" fillId="0" borderId="1" xfId="0" applyNumberFormat="1" applyFont="1" applyFill="1" applyBorder="1" applyAlignment="1" applyProtection="1">
      <alignment horizontal="left" vertical="distributed"/>
    </xf>
    <xf numFmtId="0" fontId="14" fillId="0" borderId="1" xfId="0" applyFont="1" applyFill="1" applyBorder="1" applyAlignment="1" applyProtection="1">
      <alignment horizontal="left" vertical="distributed"/>
    </xf>
    <xf numFmtId="0" fontId="26" fillId="0" borderId="0" xfId="0" applyFont="1" applyAlignment="1" applyProtection="1">
      <alignment horizontal="center" vertical="center"/>
    </xf>
    <xf numFmtId="3" fontId="10" fillId="0" borderId="2" xfId="0" applyNumberFormat="1" applyFont="1" applyFill="1" applyBorder="1" applyAlignment="1" applyProtection="1">
      <alignment horizontal="left" vertical="distributed"/>
    </xf>
    <xf numFmtId="0" fontId="14" fillId="0" borderId="2" xfId="0" applyFont="1" applyFill="1" applyBorder="1" applyAlignment="1" applyProtection="1">
      <alignment horizontal="left" vertical="distributed"/>
    </xf>
    <xf numFmtId="0" fontId="10" fillId="0" borderId="0" xfId="0" applyFont="1" applyFill="1" applyBorder="1" applyAlignment="1" applyProtection="1">
      <alignment horizontal="left" vertical="distributed"/>
    </xf>
    <xf numFmtId="0" fontId="6" fillId="0" borderId="2" xfId="0" applyFont="1" applyFill="1" applyBorder="1" applyAlignment="1" applyProtection="1">
      <alignment horizontal="left" vertical="distributed"/>
    </xf>
    <xf numFmtId="0" fontId="35" fillId="0" borderId="0" xfId="0" applyFont="1" applyAlignment="1" applyProtection="1">
      <alignment horizontal="center" vertical="center"/>
    </xf>
    <xf numFmtId="0" fontId="33" fillId="2" borderId="0" xfId="0" applyFont="1" applyFill="1" applyBorder="1" applyAlignment="1" applyProtection="1">
      <alignment horizontal="left"/>
    </xf>
    <xf numFmtId="0" fontId="33" fillId="2" borderId="0" xfId="0" applyFont="1" applyFill="1" applyBorder="1" applyAlignment="1" applyProtection="1">
      <alignment horizontal="center"/>
    </xf>
    <xf numFmtId="0" fontId="63" fillId="0" borderId="0" xfId="4" applyAlignment="1" applyProtection="1"/>
    <xf numFmtId="0" fontId="0" fillId="0" borderId="0" xfId="0" applyProtection="1">
      <protection locked="0"/>
    </xf>
    <xf numFmtId="4" fontId="86" fillId="0" borderId="0" xfId="1" applyNumberFormat="1" applyFont="1" applyFill="1" applyAlignment="1" applyProtection="1">
      <alignment horizontal="center" vertical="distributed"/>
    </xf>
    <xf numFmtId="4" fontId="28" fillId="0" borderId="0" xfId="1" applyNumberFormat="1" applyFont="1" applyFill="1" applyAlignment="1" applyProtection="1">
      <alignment horizontal="center" vertical="distributed"/>
    </xf>
    <xf numFmtId="0" fontId="86" fillId="0" borderId="0" xfId="1" applyFont="1" applyFill="1"/>
    <xf numFmtId="0" fontId="50" fillId="0" borderId="0" xfId="1" applyFill="1"/>
    <xf numFmtId="0" fontId="86" fillId="0" borderId="0" xfId="1" applyFont="1"/>
    <xf numFmtId="0" fontId="50" fillId="0" borderId="0" xfId="1"/>
    <xf numFmtId="4" fontId="22" fillId="0" borderId="3" xfId="1" applyNumberFormat="1" applyFont="1" applyFill="1" applyBorder="1" applyAlignment="1" applyProtection="1">
      <alignment horizontal="center" vertical="distributed"/>
    </xf>
    <xf numFmtId="4" fontId="87" fillId="0" borderId="3" xfId="1" applyNumberFormat="1" applyFont="1" applyFill="1" applyBorder="1" applyAlignment="1" applyProtection="1">
      <alignment horizontal="center" vertical="distributed"/>
    </xf>
    <xf numFmtId="4" fontId="28" fillId="0" borderId="3" xfId="1" applyNumberFormat="1" applyFont="1" applyFill="1" applyBorder="1" applyAlignment="1" applyProtection="1">
      <alignment horizontal="center" vertical="distributed"/>
    </xf>
    <xf numFmtId="4" fontId="41" fillId="0" borderId="3" xfId="1" applyNumberFormat="1" applyFont="1" applyFill="1" applyBorder="1" applyAlignment="1" applyProtection="1">
      <alignment horizontal="center" vertical="distributed"/>
    </xf>
    <xf numFmtId="0" fontId="88" fillId="0" borderId="3" xfId="1" applyNumberFormat="1" applyFont="1" applyFill="1" applyBorder="1" applyAlignment="1" applyProtection="1">
      <alignment horizontal="center" vertical="distributed"/>
    </xf>
    <xf numFmtId="0" fontId="89" fillId="0" borderId="3" xfId="1" applyNumberFormat="1" applyFont="1" applyFill="1" applyBorder="1" applyAlignment="1" applyProtection="1">
      <alignment horizontal="center" vertical="distributed"/>
    </xf>
    <xf numFmtId="0" fontId="90" fillId="0" borderId="0" xfId="1" applyNumberFormat="1" applyFont="1" applyAlignment="1">
      <alignment horizontal="center"/>
    </xf>
    <xf numFmtId="0" fontId="91" fillId="0" borderId="0" xfId="1" applyNumberFormat="1" applyFont="1" applyAlignment="1">
      <alignment horizontal="center"/>
    </xf>
    <xf numFmtId="4" fontId="41" fillId="3" borderId="3" xfId="1" applyNumberFormat="1" applyFont="1" applyFill="1" applyBorder="1" applyAlignment="1" applyProtection="1">
      <alignment horizontal="center" vertical="distributed"/>
      <protection locked="0"/>
    </xf>
    <xf numFmtId="4" fontId="52" fillId="0" borderId="3" xfId="1" applyNumberFormat="1" applyFont="1" applyFill="1" applyBorder="1" applyAlignment="1" applyProtection="1">
      <alignment horizontal="center" vertical="distributed"/>
    </xf>
    <xf numFmtId="0" fontId="92" fillId="0" borderId="0" xfId="1" applyFont="1"/>
    <xf numFmtId="0" fontId="93" fillId="0" borderId="0" xfId="1" applyFont="1"/>
    <xf numFmtId="0" fontId="41" fillId="0" borderId="3" xfId="0" applyFont="1" applyFill="1" applyBorder="1" applyAlignment="1">
      <alignment horizontal="left" vertical="center"/>
    </xf>
    <xf numFmtId="4" fontId="28" fillId="5" borderId="3" xfId="1" applyNumberFormat="1" applyFont="1" applyFill="1" applyBorder="1" applyAlignment="1" applyProtection="1">
      <alignment horizontal="center" vertical="distributed"/>
    </xf>
    <xf numFmtId="0" fontId="86" fillId="5" borderId="0" xfId="1" applyFont="1" applyFill="1"/>
    <xf numFmtId="0" fontId="50" fillId="5" borderId="0" xfId="1" applyFill="1"/>
    <xf numFmtId="49" fontId="56" fillId="0" borderId="3" xfId="1" applyNumberFormat="1" applyFont="1" applyFill="1" applyBorder="1" applyAlignment="1" applyProtection="1">
      <alignment horizontal="right" vertical="distributed"/>
    </xf>
    <xf numFmtId="0" fontId="33" fillId="0" borderId="3" xfId="1" applyFont="1" applyFill="1" applyBorder="1" applyAlignment="1" applyProtection="1">
      <alignment vertical="distributed"/>
    </xf>
    <xf numFmtId="4" fontId="33" fillId="0" borderId="3" xfId="1" applyNumberFormat="1" applyFont="1" applyFill="1" applyBorder="1" applyAlignment="1" applyProtection="1">
      <alignment horizontal="center" vertical="distributed"/>
    </xf>
    <xf numFmtId="0" fontId="33" fillId="0" borderId="0" xfId="1" applyFont="1"/>
    <xf numFmtId="0" fontId="107" fillId="0" borderId="0" xfId="1" applyFont="1"/>
    <xf numFmtId="4" fontId="41" fillId="0" borderId="26" xfId="1" applyNumberFormat="1" applyFont="1" applyFill="1" applyBorder="1" applyAlignment="1" applyProtection="1">
      <alignment horizontal="center" vertical="distributed"/>
    </xf>
    <xf numFmtId="4" fontId="28" fillId="0" borderId="26" xfId="1" applyNumberFormat="1" applyFont="1" applyFill="1" applyBorder="1" applyAlignment="1" applyProtection="1">
      <alignment horizontal="center" vertical="distributed"/>
    </xf>
    <xf numFmtId="4" fontId="28" fillId="0" borderId="13" xfId="1" applyNumberFormat="1" applyFont="1" applyFill="1" applyBorder="1" applyAlignment="1" applyProtection="1">
      <alignment horizontal="center" vertical="distributed"/>
    </xf>
    <xf numFmtId="4" fontId="52" fillId="0" borderId="13" xfId="1" applyNumberFormat="1" applyFont="1" applyFill="1" applyBorder="1" applyAlignment="1" applyProtection="1">
      <alignment horizontal="center" vertical="distributed"/>
    </xf>
    <xf numFmtId="49" fontId="86" fillId="0" borderId="0" xfId="1" applyNumberFormat="1" applyFont="1" applyFill="1" applyAlignment="1">
      <alignment horizontal="left" vertical="distributed"/>
    </xf>
    <xf numFmtId="0" fontId="86" fillId="0" borderId="0" xfId="1" applyFont="1" applyFill="1" applyAlignment="1">
      <alignment vertical="distributed"/>
    </xf>
    <xf numFmtId="4" fontId="86" fillId="0" borderId="0" xfId="1" applyNumberFormat="1" applyFont="1" applyFill="1" applyAlignment="1">
      <alignment horizontal="center" vertical="distributed"/>
    </xf>
    <xf numFmtId="4" fontId="28" fillId="0" borderId="0" xfId="1" applyNumberFormat="1" applyFont="1" applyFill="1" applyAlignment="1">
      <alignment horizontal="center" vertical="distributed"/>
    </xf>
    <xf numFmtId="4" fontId="52" fillId="0" borderId="3" xfId="1" applyNumberFormat="1" applyFont="1" applyFill="1" applyBorder="1" applyAlignment="1" applyProtection="1">
      <alignment horizontal="center" vertical="distributed"/>
    </xf>
    <xf numFmtId="4" fontId="10" fillId="3" borderId="3" xfId="0" applyNumberFormat="1" applyFont="1" applyFill="1" applyBorder="1" applyAlignment="1" applyProtection="1">
      <alignment horizontal="center"/>
      <protection locked="0"/>
    </xf>
    <xf numFmtId="4" fontId="41" fillId="3" borderId="3" xfId="0" applyNumberFormat="1" applyFont="1" applyFill="1" applyBorder="1" applyAlignment="1" applyProtection="1">
      <alignment horizontal="center" vertical="center"/>
      <protection locked="0"/>
    </xf>
    <xf numFmtId="4" fontId="14" fillId="0" borderId="3" xfId="0" applyNumberFormat="1" applyFont="1" applyFill="1" applyBorder="1" applyAlignment="1" applyProtection="1">
      <alignment horizontal="center"/>
    </xf>
    <xf numFmtId="0" fontId="14" fillId="0" borderId="0" xfId="0" applyFont="1" applyFill="1" applyBorder="1" applyAlignment="1" applyProtection="1">
      <alignment horizontal="left" vertical="justify" wrapText="1"/>
    </xf>
    <xf numFmtId="4" fontId="10" fillId="0" borderId="0" xfId="0" applyNumberFormat="1" applyFont="1" applyFill="1" applyBorder="1" applyAlignment="1" applyProtection="1">
      <alignment horizontal="center" vertical="justify" wrapText="1"/>
    </xf>
    <xf numFmtId="0" fontId="102" fillId="0" borderId="3" xfId="0" applyNumberFormat="1" applyFont="1" applyFill="1" applyBorder="1" applyAlignment="1" applyProtection="1">
      <alignment horizontal="center" vertical="center" wrapText="1"/>
    </xf>
    <xf numFmtId="4" fontId="52" fillId="0" borderId="3" xfId="1" applyNumberFormat="1" applyFont="1" applyFill="1" applyBorder="1" applyAlignment="1" applyProtection="1">
      <alignment horizontal="center" vertical="distributed"/>
    </xf>
    <xf numFmtId="4" fontId="22" fillId="0" borderId="0" xfId="0" applyNumberFormat="1" applyFont="1" applyFill="1" applyBorder="1" applyAlignment="1" applyProtection="1">
      <alignment horizontal="center" vertical="center" wrapText="1"/>
    </xf>
    <xf numFmtId="4" fontId="96" fillId="0" borderId="0" xfId="0" applyNumberFormat="1" applyFont="1" applyFill="1" applyBorder="1" applyAlignment="1" applyProtection="1">
      <alignment vertical="justify"/>
    </xf>
    <xf numFmtId="4" fontId="0" fillId="0" borderId="0" xfId="0" applyNumberFormat="1" applyFont="1" applyFill="1" applyBorder="1" applyProtection="1"/>
    <xf numFmtId="4" fontId="14" fillId="0" borderId="0" xfId="0" applyNumberFormat="1" applyFont="1" applyAlignment="1" applyProtection="1">
      <alignment horizontal="center"/>
    </xf>
    <xf numFmtId="4" fontId="0" fillId="0" borderId="0" xfId="0" applyNumberFormat="1" applyFont="1" applyFill="1" applyProtection="1"/>
    <xf numFmtId="4" fontId="10" fillId="0" borderId="3" xfId="0" applyNumberFormat="1" applyFont="1" applyFill="1" applyBorder="1" applyAlignment="1" applyProtection="1">
      <alignment horizontal="center"/>
    </xf>
    <xf numFmtId="4" fontId="71" fillId="0" borderId="0" xfId="0" applyNumberFormat="1" applyFont="1" applyFill="1" applyProtection="1"/>
    <xf numFmtId="4" fontId="28" fillId="0" borderId="0" xfId="0" applyNumberFormat="1" applyFont="1" applyFill="1" applyProtection="1"/>
    <xf numFmtId="4" fontId="23" fillId="0" borderId="0" xfId="0" applyNumberFormat="1" applyFont="1" applyFill="1" applyAlignment="1" applyProtection="1">
      <alignment horizontal="center" vertical="center"/>
    </xf>
    <xf numFmtId="4" fontId="28" fillId="0" borderId="0" xfId="0" applyNumberFormat="1" applyFont="1" applyFill="1" applyAlignment="1" applyProtection="1">
      <alignment horizontal="left" vertical="center" wrapText="1"/>
    </xf>
    <xf numFmtId="4" fontId="14" fillId="0" borderId="3" xfId="0" applyNumberFormat="1" applyFont="1" applyFill="1" applyBorder="1" applyAlignment="1" applyProtection="1">
      <alignment horizontal="center" vertical="justify" wrapText="1"/>
    </xf>
    <xf numFmtId="4" fontId="10" fillId="0" borderId="3" xfId="0" applyNumberFormat="1" applyFont="1" applyFill="1" applyBorder="1" applyAlignment="1" applyProtection="1">
      <alignment horizontal="center" vertical="justify" wrapText="1"/>
    </xf>
    <xf numFmtId="4" fontId="10" fillId="3" borderId="3" xfId="0" applyNumberFormat="1" applyFont="1" applyFill="1" applyBorder="1" applyAlignment="1" applyProtection="1">
      <alignment horizontal="center" vertical="justify" wrapText="1"/>
      <protection locked="0"/>
    </xf>
    <xf numFmtId="4" fontId="34" fillId="0" borderId="3" xfId="0" applyNumberFormat="1" applyFont="1" applyFill="1" applyBorder="1" applyAlignment="1" applyProtection="1">
      <alignment horizontal="center" vertical="justify"/>
    </xf>
    <xf numFmtId="4" fontId="10" fillId="0" borderId="3" xfId="0" applyNumberFormat="1" applyFont="1" applyBorder="1" applyAlignment="1" applyProtection="1">
      <alignment horizontal="center"/>
    </xf>
    <xf numFmtId="4" fontId="10" fillId="0" borderId="0" xfId="0" applyNumberFormat="1" applyFont="1" applyAlignment="1" applyProtection="1">
      <alignment horizontal="center"/>
    </xf>
    <xf numFmtId="4" fontId="0" fillId="0" borderId="0" xfId="0" applyNumberFormat="1" applyFont="1" applyProtection="1"/>
    <xf numFmtId="0" fontId="22" fillId="0" borderId="3" xfId="0" applyNumberFormat="1" applyFont="1" applyFill="1" applyBorder="1" applyAlignment="1" applyProtection="1">
      <alignment horizontal="left" vertical="distributed"/>
    </xf>
    <xf numFmtId="0" fontId="103" fillId="0" borderId="3" xfId="0" applyNumberFormat="1" applyFont="1" applyFill="1" applyBorder="1" applyAlignment="1" applyProtection="1">
      <alignment horizontal="center"/>
    </xf>
    <xf numFmtId="0" fontId="23" fillId="0" borderId="0" xfId="0" applyNumberFormat="1" applyFont="1" applyAlignment="1" applyProtection="1">
      <alignment horizontal="center" vertical="center"/>
    </xf>
    <xf numFmtId="0" fontId="23" fillId="0" borderId="0" xfId="0" applyNumberFormat="1" applyFont="1" applyBorder="1" applyAlignment="1" applyProtection="1">
      <alignment horizontal="center" vertical="center"/>
    </xf>
    <xf numFmtId="4" fontId="113" fillId="3" borderId="3" xfId="0" applyNumberFormat="1" applyFont="1" applyFill="1" applyBorder="1" applyAlignment="1" applyProtection="1">
      <alignment horizontal="center" vertical="justify" wrapText="1"/>
      <protection locked="0"/>
    </xf>
    <xf numFmtId="4" fontId="113" fillId="3" borderId="3" xfId="0" applyNumberFormat="1" applyFont="1" applyFill="1" applyBorder="1" applyAlignment="1" applyProtection="1">
      <alignment horizontal="center"/>
      <protection locked="0"/>
    </xf>
    <xf numFmtId="0" fontId="14" fillId="0" borderId="3" xfId="0" applyNumberFormat="1" applyFont="1" applyFill="1" applyBorder="1" applyAlignment="1" applyProtection="1">
      <alignment horizontal="center"/>
    </xf>
    <xf numFmtId="0" fontId="29" fillId="0" borderId="3" xfId="0" applyNumberFormat="1" applyFont="1" applyFill="1" applyBorder="1" applyAlignment="1" applyProtection="1">
      <alignment horizontal="center"/>
    </xf>
    <xf numFmtId="49" fontId="29" fillId="0" borderId="1" xfId="0" applyNumberFormat="1" applyFont="1" applyFill="1" applyBorder="1" applyAlignment="1" applyProtection="1">
      <alignment horizontal="center" vertical="center" wrapText="1"/>
    </xf>
    <xf numFmtId="0" fontId="96" fillId="0" borderId="0" xfId="0" applyFont="1" applyAlignment="1" applyProtection="1">
      <alignment horizontal="center" vertical="center"/>
    </xf>
    <xf numFmtId="4" fontId="10" fillId="0" borderId="13" xfId="0" applyNumberFormat="1" applyFont="1" applyFill="1" applyBorder="1" applyAlignment="1" applyProtection="1">
      <alignment horizontal="center"/>
    </xf>
    <xf numFmtId="4" fontId="10" fillId="0" borderId="1" xfId="0" applyNumberFormat="1" applyFont="1" applyFill="1" applyBorder="1" applyAlignment="1" applyProtection="1">
      <alignment horizontal="center"/>
    </xf>
    <xf numFmtId="4" fontId="14" fillId="0" borderId="1" xfId="0" applyNumberFormat="1" applyFont="1" applyFill="1" applyBorder="1" applyAlignment="1" applyProtection="1">
      <alignment horizontal="center"/>
    </xf>
    <xf numFmtId="4" fontId="10" fillId="0" borderId="2" xfId="0" applyNumberFormat="1" applyFont="1" applyFill="1" applyBorder="1" applyAlignment="1" applyProtection="1">
      <alignment horizontal="center"/>
    </xf>
    <xf numFmtId="4" fontId="14" fillId="0" borderId="2" xfId="0" applyNumberFormat="1" applyFont="1" applyFill="1" applyBorder="1" applyAlignment="1" applyProtection="1">
      <alignment horizontal="center"/>
    </xf>
    <xf numFmtId="4" fontId="10" fillId="0" borderId="12" xfId="0" applyNumberFormat="1" applyFont="1" applyFill="1" applyBorder="1" applyAlignment="1" applyProtection="1">
      <alignment horizontal="center"/>
    </xf>
    <xf numFmtId="4" fontId="6" fillId="0" borderId="3" xfId="0" applyNumberFormat="1" applyFont="1" applyFill="1" applyBorder="1" applyAlignment="1" applyProtection="1">
      <alignment horizontal="center"/>
    </xf>
    <xf numFmtId="4" fontId="6" fillId="0" borderId="2" xfId="0" applyNumberFormat="1" applyFont="1" applyFill="1" applyBorder="1" applyAlignment="1" applyProtection="1">
      <alignment horizontal="center"/>
    </xf>
    <xf numFmtId="10" fontId="14" fillId="0" borderId="0" xfId="0" applyNumberFormat="1" applyFont="1" applyFill="1" applyAlignment="1" applyProtection="1">
      <alignment horizontal="center" vertical="center"/>
    </xf>
    <xf numFmtId="0" fontId="114" fillId="0" borderId="0" xfId="0" applyFont="1" applyAlignment="1" applyProtection="1">
      <alignment wrapText="1"/>
    </xf>
    <xf numFmtId="0" fontId="115" fillId="0" borderId="0" xfId="0" applyFont="1" applyAlignment="1" applyProtection="1">
      <alignment wrapText="1"/>
    </xf>
    <xf numFmtId="0" fontId="116" fillId="0" borderId="0" xfId="0" applyFont="1" applyAlignment="1" applyProtection="1">
      <alignment wrapText="1"/>
    </xf>
    <xf numFmtId="0" fontId="116" fillId="0" borderId="0" xfId="0" applyFont="1" applyProtection="1"/>
    <xf numFmtId="0" fontId="117" fillId="6" borderId="0" xfId="0" applyFont="1" applyFill="1" applyAlignment="1" applyProtection="1">
      <alignment horizontal="center"/>
    </xf>
    <xf numFmtId="166" fontId="116" fillId="0" borderId="39" xfId="0" applyNumberFormat="1" applyFont="1" applyBorder="1" applyProtection="1"/>
    <xf numFmtId="0" fontId="116" fillId="0" borderId="42" xfId="0" applyFont="1" applyBorder="1" applyProtection="1"/>
    <xf numFmtId="0" fontId="116" fillId="0" borderId="43" xfId="0" applyFont="1" applyBorder="1" applyProtection="1"/>
    <xf numFmtId="0" fontId="116" fillId="0" borderId="44" xfId="0" applyFont="1" applyBorder="1" applyProtection="1"/>
    <xf numFmtId="0" fontId="116" fillId="0" borderId="0" xfId="0" applyFont="1" applyBorder="1" applyProtection="1"/>
    <xf numFmtId="0" fontId="8" fillId="0" borderId="0" xfId="0" applyFont="1" applyFill="1" applyAlignment="1" applyProtection="1">
      <alignment horizontal="left"/>
    </xf>
    <xf numFmtId="0" fontId="5" fillId="0" borderId="0" xfId="0" applyFont="1" applyFill="1" applyAlignment="1">
      <alignment horizontal="left" wrapText="1"/>
    </xf>
    <xf numFmtId="4" fontId="14" fillId="0" borderId="26" xfId="0" applyNumberFormat="1" applyFont="1" applyFill="1" applyBorder="1" applyAlignment="1" applyProtection="1">
      <alignment horizontal="center"/>
    </xf>
    <xf numFmtId="4" fontId="14" fillId="0" borderId="12" xfId="0" applyNumberFormat="1" applyFont="1" applyFill="1" applyBorder="1" applyAlignment="1" applyProtection="1">
      <alignment horizontal="center"/>
    </xf>
    <xf numFmtId="4" fontId="14" fillId="0" borderId="13" xfId="0" applyNumberFormat="1" applyFont="1" applyFill="1" applyBorder="1" applyAlignment="1" applyProtection="1">
      <alignment horizontal="center"/>
    </xf>
    <xf numFmtId="0" fontId="10" fillId="0" borderId="3" xfId="0" applyFont="1" applyFill="1" applyBorder="1" applyAlignment="1" applyProtection="1">
      <alignment horizontal="left"/>
    </xf>
    <xf numFmtId="0" fontId="70" fillId="0" borderId="0" xfId="0" applyFont="1" applyFill="1" applyAlignment="1" applyProtection="1">
      <alignment horizontal="left" vertical="distributed"/>
    </xf>
    <xf numFmtId="0" fontId="30" fillId="0" borderId="0" xfId="0" applyFont="1" applyFill="1" applyBorder="1" applyAlignment="1" applyProtection="1">
      <alignment horizontal="center"/>
    </xf>
    <xf numFmtId="0" fontId="14" fillId="0" borderId="0" xfId="0" applyFont="1" applyFill="1" applyBorder="1" applyAlignment="1" applyProtection="1">
      <alignment horizontal="center"/>
    </xf>
    <xf numFmtId="0" fontId="10" fillId="0" borderId="0" xfId="0" applyFont="1" applyFill="1" applyBorder="1" applyAlignment="1" applyProtection="1">
      <alignment horizontal="left"/>
    </xf>
    <xf numFmtId="0" fontId="5" fillId="0" borderId="0" xfId="0" applyFont="1" applyFill="1" applyAlignment="1" applyProtection="1">
      <alignment vertical="distributed"/>
    </xf>
    <xf numFmtId="0" fontId="100" fillId="0" borderId="27" xfId="0" applyFont="1" applyBorder="1" applyAlignment="1" applyProtection="1">
      <alignment vertical="distributed"/>
    </xf>
    <xf numFmtId="0" fontId="100" fillId="0" borderId="28" xfId="0" applyFont="1" applyBorder="1" applyAlignment="1" applyProtection="1">
      <alignment vertical="distributed"/>
    </xf>
    <xf numFmtId="0" fontId="100" fillId="0" borderId="29" xfId="0" applyFont="1" applyBorder="1" applyAlignment="1" applyProtection="1">
      <alignment vertical="distributed"/>
    </xf>
    <xf numFmtId="0" fontId="100" fillId="0" borderId="30" xfId="0" applyFont="1" applyBorder="1" applyAlignment="1" applyProtection="1">
      <alignment vertical="distributed"/>
    </xf>
    <xf numFmtId="0" fontId="100" fillId="0" borderId="31" xfId="0" applyFont="1" applyBorder="1" applyAlignment="1" applyProtection="1">
      <alignment vertical="distributed"/>
    </xf>
    <xf numFmtId="0" fontId="100" fillId="0" borderId="32" xfId="0" applyFont="1" applyBorder="1" applyAlignment="1" applyProtection="1">
      <alignment vertical="distributed"/>
    </xf>
    <xf numFmtId="0" fontId="6" fillId="0" borderId="0" xfId="0" applyFont="1" applyAlignment="1" applyProtection="1">
      <alignment horizontal="left" wrapText="1"/>
    </xf>
    <xf numFmtId="0" fontId="62" fillId="0" borderId="0" xfId="0" applyFont="1" applyAlignment="1" applyProtection="1">
      <alignment vertical="distributed"/>
    </xf>
    <xf numFmtId="0" fontId="5" fillId="0" borderId="2" xfId="0" applyFont="1" applyFill="1" applyBorder="1" applyAlignment="1" applyProtection="1">
      <alignment vertical="distributed"/>
    </xf>
    <xf numFmtId="0" fontId="5" fillId="0" borderId="2" xfId="0" applyFont="1" applyFill="1" applyBorder="1" applyAlignment="1" applyProtection="1">
      <alignment vertical="distributed" wrapText="1"/>
    </xf>
    <xf numFmtId="0" fontId="7" fillId="0" borderId="0" xfId="0" applyFont="1" applyAlignment="1" applyProtection="1">
      <alignment vertical="distributed"/>
    </xf>
    <xf numFmtId="0" fontId="104" fillId="0" borderId="0" xfId="0" applyFont="1" applyAlignment="1" applyProtection="1">
      <alignment vertical="center"/>
    </xf>
    <xf numFmtId="0" fontId="61" fillId="0" borderId="0" xfId="0" applyFont="1" applyAlignment="1" applyProtection="1">
      <alignment horizontal="left" vertical="distributed"/>
      <protection locked="0"/>
    </xf>
    <xf numFmtId="0" fontId="101" fillId="0" borderId="33" xfId="0" applyFont="1" applyBorder="1" applyAlignment="1" applyProtection="1">
      <alignment horizontal="left" vertical="distributed"/>
      <protection locked="0"/>
    </xf>
    <xf numFmtId="0" fontId="101" fillId="0" borderId="34" xfId="0" applyFont="1" applyBorder="1" applyAlignment="1" applyProtection="1">
      <alignment horizontal="left" vertical="distributed"/>
      <protection locked="0"/>
    </xf>
    <xf numFmtId="0" fontId="101" fillId="0" borderId="35" xfId="0" applyFont="1" applyBorder="1" applyAlignment="1" applyProtection="1">
      <alignment horizontal="left" vertical="distributed"/>
      <protection locked="0"/>
    </xf>
    <xf numFmtId="0" fontId="101" fillId="0" borderId="37" xfId="0" applyFont="1" applyBorder="1" applyAlignment="1" applyProtection="1">
      <alignment horizontal="left" vertical="distributed"/>
      <protection locked="0"/>
    </xf>
    <xf numFmtId="0" fontId="101" fillId="0" borderId="38" xfId="0" applyFont="1" applyBorder="1" applyAlignment="1" applyProtection="1">
      <alignment horizontal="left" vertical="distributed"/>
      <protection locked="0"/>
    </xf>
    <xf numFmtId="4" fontId="86" fillId="5" borderId="3" xfId="1" applyNumberFormat="1" applyFont="1" applyFill="1" applyBorder="1" applyAlignment="1" applyProtection="1">
      <alignment horizontal="center" vertical="distributed"/>
    </xf>
    <xf numFmtId="4" fontId="92" fillId="5" borderId="3" xfId="1" applyNumberFormat="1" applyFont="1" applyFill="1" applyBorder="1" applyAlignment="1" applyProtection="1">
      <alignment horizontal="center" vertical="distributed"/>
    </xf>
    <xf numFmtId="4" fontId="86" fillId="0" borderId="0" xfId="1" applyNumberFormat="1" applyFont="1" applyFill="1" applyBorder="1" applyAlignment="1" applyProtection="1">
      <alignment horizontal="center" vertical="distributed"/>
    </xf>
    <xf numFmtId="4" fontId="28" fillId="0" borderId="0" xfId="1" applyNumberFormat="1" applyFont="1" applyFill="1" applyBorder="1" applyAlignment="1" applyProtection="1">
      <alignment horizontal="center" vertical="distributed"/>
    </xf>
    <xf numFmtId="4" fontId="108" fillId="0" borderId="0" xfId="8" applyNumberFormat="1" applyFont="1" applyFill="1" applyBorder="1" applyAlignment="1" applyProtection="1">
      <alignment horizontal="center" vertical="distributed"/>
    </xf>
    <xf numFmtId="4" fontId="14" fillId="0" borderId="0" xfId="0" applyNumberFormat="1" applyFont="1" applyFill="1" applyBorder="1" applyAlignment="1" applyProtection="1">
      <alignment horizontal="left"/>
    </xf>
    <xf numFmtId="0" fontId="0" fillId="0" borderId="0" xfId="0" applyFill="1" applyAlignment="1" applyProtection="1">
      <alignment horizontal="right"/>
    </xf>
    <xf numFmtId="0" fontId="21" fillId="0" borderId="0" xfId="0" applyFont="1" applyFill="1" applyAlignment="1" applyProtection="1">
      <alignment horizontal="left" vertical="distributed"/>
    </xf>
    <xf numFmtId="4" fontId="109" fillId="0" borderId="0" xfId="0" applyNumberFormat="1" applyFont="1" applyFill="1" applyBorder="1" applyAlignment="1" applyProtection="1">
      <alignment horizontal="center" vertical="distributed"/>
    </xf>
    <xf numFmtId="4" fontId="27" fillId="0" borderId="0" xfId="0" applyNumberFormat="1" applyFont="1" applyFill="1" applyBorder="1" applyAlignment="1" applyProtection="1">
      <alignment horizontal="center" vertical="distributed"/>
    </xf>
    <xf numFmtId="4" fontId="43" fillId="0" borderId="0" xfId="0" applyNumberFormat="1" applyFont="1" applyFill="1" applyBorder="1" applyAlignment="1" applyProtection="1">
      <alignment horizontal="center" vertical="distributed"/>
    </xf>
    <xf numFmtId="4" fontId="29" fillId="0" borderId="0" xfId="0" applyNumberFormat="1" applyFont="1" applyFill="1" applyAlignment="1" applyProtection="1">
      <alignment horizontal="center"/>
    </xf>
    <xf numFmtId="4" fontId="10" fillId="0" borderId="14" xfId="0" applyNumberFormat="1" applyFont="1" applyFill="1" applyBorder="1" applyAlignment="1" applyProtection="1">
      <alignment horizontal="center"/>
    </xf>
    <xf numFmtId="4" fontId="14" fillId="0" borderId="14" xfId="0" applyNumberFormat="1" applyFont="1" applyFill="1" applyBorder="1" applyAlignment="1" applyProtection="1">
      <alignment horizontal="center"/>
    </xf>
    <xf numFmtId="4" fontId="10" fillId="0" borderId="15" xfId="0" applyNumberFormat="1" applyFont="1" applyFill="1" applyBorder="1" applyAlignment="1" applyProtection="1">
      <alignment horizontal="center" wrapText="1"/>
    </xf>
    <xf numFmtId="0" fontId="23" fillId="0" borderId="0" xfId="0" applyFont="1" applyAlignment="1" applyProtection="1">
      <alignment horizontal="right" vertical="center"/>
    </xf>
    <xf numFmtId="0" fontId="10" fillId="0" borderId="2" xfId="0" applyFont="1" applyFill="1" applyBorder="1" applyAlignment="1" applyProtection="1">
      <alignment horizontal="left"/>
    </xf>
    <xf numFmtId="3" fontId="26" fillId="0" borderId="3" xfId="0" applyNumberFormat="1" applyFont="1" applyFill="1" applyBorder="1" applyAlignment="1" applyProtection="1">
      <alignment horizontal="right" vertical="center"/>
    </xf>
    <xf numFmtId="3" fontId="10" fillId="0" borderId="3" xfId="0" applyNumberFormat="1" applyFont="1" applyFill="1" applyBorder="1" applyAlignment="1" applyProtection="1">
      <alignment horizontal="right"/>
    </xf>
    <xf numFmtId="3" fontId="10" fillId="0" borderId="3" xfId="0" applyNumberFormat="1" applyFont="1" applyFill="1" applyBorder="1" applyAlignment="1" applyProtection="1">
      <alignment horizontal="left"/>
    </xf>
    <xf numFmtId="4" fontId="28" fillId="0" borderId="3" xfId="0" applyNumberFormat="1" applyFont="1" applyFill="1" applyBorder="1" applyAlignment="1" applyProtection="1">
      <alignment horizontal="center" vertical="center"/>
    </xf>
    <xf numFmtId="3" fontId="14" fillId="0" borderId="3" xfId="0" applyNumberFormat="1" applyFont="1" applyFill="1" applyBorder="1" applyAlignment="1" applyProtection="1">
      <alignment horizontal="left"/>
    </xf>
    <xf numFmtId="0" fontId="41" fillId="0" borderId="3" xfId="0" applyFont="1" applyFill="1" applyBorder="1" applyAlignment="1" applyProtection="1">
      <alignment horizontal="left" vertical="center"/>
    </xf>
    <xf numFmtId="0" fontId="52" fillId="0" borderId="3" xfId="0" applyFont="1" applyFill="1" applyBorder="1" applyAlignment="1" applyProtection="1">
      <alignment horizontal="left" vertical="center"/>
    </xf>
    <xf numFmtId="4" fontId="10" fillId="5" borderId="3" xfId="0" applyNumberFormat="1" applyFont="1" applyFill="1" applyBorder="1" applyAlignment="1" applyProtection="1">
      <alignment horizontal="center"/>
    </xf>
    <xf numFmtId="0" fontId="110" fillId="0" borderId="3" xfId="0" applyFont="1" applyFill="1" applyBorder="1" applyAlignment="1" applyProtection="1">
      <alignment horizontal="left" vertical="center"/>
    </xf>
    <xf numFmtId="4" fontId="14" fillId="3" borderId="3" xfId="0" applyNumberFormat="1" applyFont="1" applyFill="1" applyBorder="1" applyAlignment="1" applyProtection="1">
      <alignment horizontal="center"/>
    </xf>
    <xf numFmtId="0" fontId="52" fillId="0" borderId="2" xfId="0" applyFont="1" applyFill="1" applyBorder="1" applyAlignment="1" applyProtection="1">
      <alignment vertical="center"/>
    </xf>
    <xf numFmtId="4" fontId="52" fillId="5" borderId="3" xfId="0" applyNumberFormat="1" applyFont="1" applyFill="1" applyBorder="1" applyAlignment="1" applyProtection="1">
      <alignment horizontal="center" vertical="center"/>
    </xf>
    <xf numFmtId="49" fontId="41" fillId="0" borderId="3" xfId="0" applyNumberFormat="1" applyFont="1" applyFill="1" applyBorder="1" applyAlignment="1" applyProtection="1">
      <alignment horizontal="right" vertical="center"/>
    </xf>
    <xf numFmtId="0" fontId="92" fillId="0" borderId="3" xfId="0" applyFont="1" applyFill="1" applyBorder="1" applyAlignment="1" applyProtection="1">
      <alignment horizontal="left" vertical="center"/>
    </xf>
    <xf numFmtId="4" fontId="37" fillId="0" borderId="3" xfId="0" applyNumberFormat="1" applyFont="1" applyFill="1" applyBorder="1" applyAlignment="1" applyProtection="1">
      <alignment horizontal="center"/>
    </xf>
    <xf numFmtId="0" fontId="92" fillId="0" borderId="3" xfId="0" applyFont="1" applyFill="1" applyBorder="1" applyAlignment="1" applyProtection="1">
      <alignment horizontal="right" vertical="center"/>
    </xf>
    <xf numFmtId="0" fontId="41" fillId="0" borderId="0" xfId="0" applyFont="1" applyFill="1" applyBorder="1" applyAlignment="1" applyProtection="1">
      <alignment horizontal="right" vertical="center"/>
    </xf>
    <xf numFmtId="0" fontId="121" fillId="0" borderId="0" xfId="0" applyFont="1" applyFill="1" applyBorder="1" applyAlignment="1" applyProtection="1">
      <alignment horizontal="left" vertical="center"/>
    </xf>
    <xf numFmtId="9" fontId="120" fillId="0" borderId="0" xfId="7" applyFont="1" applyFill="1" applyBorder="1" applyAlignment="1" applyProtection="1">
      <alignment horizontal="center"/>
    </xf>
    <xf numFmtId="0" fontId="41" fillId="0" borderId="0" xfId="0" applyFont="1" applyFill="1" applyBorder="1" applyAlignment="1" applyProtection="1">
      <alignment horizontal="left" vertical="center"/>
    </xf>
    <xf numFmtId="0" fontId="14" fillId="0" borderId="3" xfId="0" applyFont="1" applyFill="1" applyBorder="1" applyAlignment="1" applyProtection="1">
      <alignment horizontal="right"/>
    </xf>
    <xf numFmtId="0" fontId="14" fillId="0" borderId="0" xfId="0" applyFont="1" applyFill="1" applyBorder="1" applyAlignment="1" applyProtection="1">
      <alignment horizontal="right"/>
    </xf>
    <xf numFmtId="0" fontId="33" fillId="0" borderId="0" xfId="0" applyFont="1" applyFill="1" applyBorder="1" applyAlignment="1" applyProtection="1">
      <alignment horizontal="left" vertical="center"/>
    </xf>
    <xf numFmtId="4" fontId="28" fillId="0" borderId="0" xfId="0" applyNumberFormat="1" applyFont="1" applyFill="1" applyBorder="1" applyAlignment="1" applyProtection="1">
      <alignment horizontal="center" vertical="center"/>
    </xf>
    <xf numFmtId="4" fontId="22" fillId="0" borderId="0" xfId="0" applyNumberFormat="1" applyFont="1" applyFill="1" applyBorder="1" applyAlignment="1" applyProtection="1">
      <alignment horizontal="center" vertical="center"/>
    </xf>
    <xf numFmtId="3" fontId="22" fillId="0" borderId="0" xfId="0" applyNumberFormat="1" applyFont="1" applyFill="1" applyAlignment="1" applyProtection="1">
      <alignment horizontal="right" vertical="center"/>
    </xf>
    <xf numFmtId="3" fontId="14" fillId="0" borderId="0" xfId="0" applyNumberFormat="1" applyFont="1" applyFill="1" applyBorder="1" applyAlignment="1" applyProtection="1">
      <alignment horizontal="left"/>
    </xf>
    <xf numFmtId="0" fontId="8" fillId="0" borderId="3" xfId="0" applyFont="1" applyFill="1" applyBorder="1" applyAlignment="1" applyProtection="1">
      <alignment horizontal="left"/>
    </xf>
    <xf numFmtId="4" fontId="102" fillId="0" borderId="3" xfId="0" applyNumberFormat="1" applyFont="1" applyFill="1" applyBorder="1" applyAlignment="1" applyProtection="1">
      <alignment horizontal="center"/>
    </xf>
    <xf numFmtId="4" fontId="103" fillId="0" borderId="3" xfId="0" applyNumberFormat="1" applyFont="1" applyFill="1" applyBorder="1" applyAlignment="1" applyProtection="1">
      <alignment horizontal="center"/>
    </xf>
    <xf numFmtId="4" fontId="10" fillId="0" borderId="3" xfId="0" applyNumberFormat="1" applyFont="1" applyFill="1" applyBorder="1" applyAlignment="1" applyProtection="1">
      <alignment horizontal="center" wrapText="1"/>
    </xf>
    <xf numFmtId="0" fontId="28" fillId="0" borderId="0" xfId="0" applyFont="1" applyAlignment="1" applyProtection="1">
      <alignment horizontal="right" vertical="center"/>
    </xf>
    <xf numFmtId="0" fontId="111" fillId="0" borderId="3" xfId="0" applyFont="1" applyBorder="1" applyAlignment="1" applyProtection="1">
      <alignment horizontal="right" vertical="center"/>
    </xf>
    <xf numFmtId="0" fontId="111" fillId="0" borderId="3" xfId="0" applyFont="1" applyBorder="1" applyAlignment="1" applyProtection="1">
      <alignment horizontal="left" vertical="center"/>
    </xf>
    <xf numFmtId="4" fontId="111" fillId="0" borderId="3" xfId="0" applyNumberFormat="1" applyFont="1" applyBorder="1" applyAlignment="1" applyProtection="1">
      <alignment horizontal="center" vertical="center"/>
    </xf>
    <xf numFmtId="4" fontId="112" fillId="0" borderId="3" xfId="0" applyNumberFormat="1" applyFont="1" applyFill="1" applyBorder="1" applyAlignment="1" applyProtection="1">
      <alignment horizontal="center"/>
    </xf>
    <xf numFmtId="0" fontId="28" fillId="0" borderId="3" xfId="0" applyFont="1" applyBorder="1" applyAlignment="1" applyProtection="1">
      <alignment horizontal="right" vertical="center"/>
    </xf>
    <xf numFmtId="0" fontId="28" fillId="0" borderId="3" xfId="0" applyFont="1" applyBorder="1" applyAlignment="1" applyProtection="1">
      <alignment horizontal="left" vertical="center"/>
    </xf>
    <xf numFmtId="4" fontId="28" fillId="0" borderId="3" xfId="0" applyNumberFormat="1" applyFont="1" applyBorder="1" applyAlignment="1" applyProtection="1">
      <alignment horizontal="center" vertical="center"/>
    </xf>
    <xf numFmtId="0" fontId="22" fillId="0" borderId="3" xfId="0" applyFont="1" applyBorder="1" applyAlignment="1" applyProtection="1">
      <alignment horizontal="right" vertical="center"/>
    </xf>
    <xf numFmtId="0" fontId="22" fillId="0" borderId="3" xfId="0" applyFont="1" applyBorder="1" applyAlignment="1" applyProtection="1">
      <alignment horizontal="left" vertical="center"/>
    </xf>
    <xf numFmtId="0" fontId="26" fillId="0" borderId="0" xfId="0" applyFont="1" applyAlignment="1" applyProtection="1">
      <alignment horizontal="right" vertical="center"/>
    </xf>
    <xf numFmtId="0" fontId="26" fillId="0" borderId="0" xfId="0" applyFont="1" applyAlignment="1" applyProtection="1">
      <alignment horizontal="left" vertical="center"/>
    </xf>
    <xf numFmtId="4" fontId="102" fillId="0" borderId="14" xfId="0" applyNumberFormat="1" applyFont="1" applyFill="1" applyBorder="1" applyAlignment="1" applyProtection="1">
      <alignment horizontal="center"/>
    </xf>
    <xf numFmtId="0" fontId="14" fillId="0" borderId="3" xfId="0" applyFont="1" applyFill="1" applyBorder="1" applyAlignment="1" applyProtection="1">
      <alignment horizontal="left"/>
    </xf>
    <xf numFmtId="0" fontId="23" fillId="0" borderId="0" xfId="0" applyFont="1" applyFill="1" applyAlignment="1" applyProtection="1">
      <alignment horizontal="right" vertical="center"/>
    </xf>
    <xf numFmtId="0" fontId="0" fillId="0" borderId="0" xfId="0" applyAlignment="1" applyProtection="1">
      <alignment horizontal="right"/>
    </xf>
    <xf numFmtId="0" fontId="95" fillId="0" borderId="3" xfId="0" applyNumberFormat="1" applyFont="1" applyFill="1" applyBorder="1" applyAlignment="1" applyProtection="1">
      <alignment horizontal="center" vertical="center" wrapText="1"/>
    </xf>
    <xf numFmtId="0" fontId="23" fillId="0" borderId="3" xfId="0" applyNumberFormat="1" applyFont="1" applyBorder="1" applyAlignment="1" applyProtection="1">
      <alignment horizontal="center" vertical="center"/>
    </xf>
    <xf numFmtId="0" fontId="103" fillId="0" borderId="3" xfId="0" applyNumberFormat="1" applyFont="1" applyFill="1" applyBorder="1" applyAlignment="1" applyProtection="1">
      <alignment horizontal="center" vertical="center"/>
    </xf>
    <xf numFmtId="0" fontId="102" fillId="0" borderId="3" xfId="0" applyNumberFormat="1" applyFont="1" applyFill="1" applyBorder="1" applyAlignment="1" applyProtection="1">
      <alignment horizontal="center" vertical="center"/>
    </xf>
    <xf numFmtId="4" fontId="23" fillId="0" borderId="3" xfId="0" applyNumberFormat="1" applyFont="1" applyBorder="1" applyAlignment="1" applyProtection="1">
      <alignment horizontal="center" vertical="center"/>
    </xf>
    <xf numFmtId="3" fontId="10" fillId="0" borderId="3" xfId="0" applyNumberFormat="1" applyFont="1" applyFill="1" applyBorder="1" applyAlignment="1" applyProtection="1">
      <alignment horizontal="center"/>
    </xf>
    <xf numFmtId="0" fontId="28" fillId="0" borderId="0" xfId="0" applyFont="1" applyAlignment="1" applyProtection="1">
      <alignment horizontal="center" vertical="center"/>
    </xf>
    <xf numFmtId="3" fontId="14" fillId="0" borderId="0" xfId="0" applyNumberFormat="1" applyFont="1" applyBorder="1" applyProtection="1"/>
    <xf numFmtId="3" fontId="10" fillId="0" borderId="0" xfId="0" applyNumberFormat="1" applyFont="1" applyBorder="1" applyAlignment="1" applyProtection="1">
      <alignment horizontal="center"/>
    </xf>
    <xf numFmtId="3" fontId="26" fillId="3" borderId="3" xfId="0" applyNumberFormat="1" applyFont="1" applyFill="1" applyBorder="1" applyAlignment="1" applyProtection="1">
      <alignment horizontal="center" vertical="center"/>
      <protection locked="0"/>
    </xf>
    <xf numFmtId="4" fontId="14" fillId="3" borderId="3" xfId="0" applyNumberFormat="1" applyFont="1" applyFill="1" applyBorder="1" applyAlignment="1" applyProtection="1">
      <alignment horizontal="center" vertical="justify" wrapText="1"/>
    </xf>
    <xf numFmtId="4" fontId="10" fillId="3" borderId="3" xfId="0" applyNumberFormat="1" applyFont="1" applyFill="1" applyBorder="1" applyAlignment="1" applyProtection="1">
      <alignment horizontal="center" vertical="justify" wrapText="1"/>
    </xf>
    <xf numFmtId="0" fontId="77" fillId="0" borderId="0" xfId="0" applyFont="1" applyFill="1" applyAlignment="1" applyProtection="1"/>
    <xf numFmtId="0" fontId="0" fillId="0" borderId="0" xfId="0" applyFont="1" applyFill="1" applyProtection="1"/>
    <xf numFmtId="0" fontId="0" fillId="0" borderId="0" xfId="0" applyFont="1" applyAlignment="1" applyProtection="1">
      <alignment horizontal="center"/>
    </xf>
    <xf numFmtId="0" fontId="14" fillId="0" borderId="4" xfId="0" applyFont="1" applyBorder="1" applyAlignment="1" applyProtection="1">
      <alignment horizontal="center"/>
    </xf>
    <xf numFmtId="9" fontId="14" fillId="0" borderId="5" xfId="0" applyNumberFormat="1" applyFont="1" applyBorder="1" applyAlignment="1" applyProtection="1">
      <alignment horizontal="center"/>
    </xf>
    <xf numFmtId="0" fontId="29" fillId="0" borderId="0" xfId="0" applyFont="1" applyProtection="1"/>
    <xf numFmtId="0" fontId="89" fillId="0" borderId="3" xfId="0" applyFont="1" applyBorder="1" applyAlignment="1" applyProtection="1">
      <alignment horizontal="center"/>
    </xf>
    <xf numFmtId="3" fontId="89" fillId="0" borderId="1" xfId="0" applyNumberFormat="1" applyFont="1" applyFill="1" applyBorder="1" applyAlignment="1" applyProtection="1">
      <alignment horizontal="center"/>
    </xf>
    <xf numFmtId="0" fontId="19" fillId="0" borderId="0" xfId="0" applyFont="1" applyProtection="1"/>
    <xf numFmtId="3" fontId="10" fillId="0" borderId="0" xfId="0" applyNumberFormat="1" applyFont="1" applyFill="1" applyBorder="1" applyAlignment="1" applyProtection="1">
      <alignment horizontal="left"/>
    </xf>
    <xf numFmtId="4" fontId="28" fillId="0" borderId="0" xfId="0" applyNumberFormat="1" applyFont="1" applyAlignment="1" applyProtection="1">
      <alignment horizontal="center" vertical="center"/>
    </xf>
    <xf numFmtId="3" fontId="23" fillId="0" borderId="0" xfId="0" applyNumberFormat="1" applyFont="1" applyAlignment="1" applyProtection="1">
      <alignment horizontal="center" vertical="center"/>
    </xf>
    <xf numFmtId="3" fontId="23" fillId="0" borderId="0" xfId="0" applyNumberFormat="1" applyFont="1" applyBorder="1" applyAlignment="1" applyProtection="1">
      <alignment horizontal="center" vertical="center"/>
    </xf>
    <xf numFmtId="3" fontId="14" fillId="0" borderId="2" xfId="0" applyNumberFormat="1" applyFont="1" applyFill="1" applyBorder="1" applyAlignment="1" applyProtection="1">
      <alignment horizontal="left"/>
    </xf>
    <xf numFmtId="4" fontId="22" fillId="0" borderId="2" xfId="0" applyNumberFormat="1" applyFont="1" applyBorder="1" applyAlignment="1" applyProtection="1">
      <alignment horizontal="center" vertical="center"/>
    </xf>
    <xf numFmtId="3" fontId="14" fillId="0" borderId="1" xfId="0" applyNumberFormat="1" applyFont="1" applyFill="1" applyBorder="1" applyAlignment="1" applyProtection="1">
      <alignment horizontal="left"/>
    </xf>
    <xf numFmtId="3" fontId="14" fillId="0" borderId="1" xfId="0" applyNumberFormat="1" applyFont="1" applyFill="1" applyBorder="1" applyAlignment="1" applyProtection="1">
      <alignment horizontal="center"/>
    </xf>
    <xf numFmtId="3" fontId="14" fillId="0" borderId="0" xfId="0" applyNumberFormat="1" applyFont="1" applyFill="1" applyBorder="1" applyAlignment="1" applyProtection="1">
      <alignment horizontal="center"/>
    </xf>
    <xf numFmtId="3" fontId="33" fillId="0" borderId="2" xfId="0" applyNumberFormat="1" applyFont="1" applyFill="1" applyBorder="1" applyAlignment="1" applyProtection="1">
      <alignment horizontal="left" vertical="distributed"/>
    </xf>
    <xf numFmtId="3" fontId="6" fillId="0" borderId="2" xfId="0" applyNumberFormat="1" applyFont="1" applyFill="1" applyBorder="1" applyAlignment="1" applyProtection="1">
      <alignment horizontal="center"/>
    </xf>
    <xf numFmtId="3" fontId="6" fillId="2" borderId="2" xfId="0" applyNumberFormat="1" applyFont="1" applyFill="1" applyBorder="1" applyAlignment="1" applyProtection="1">
      <alignment horizontal="center"/>
    </xf>
    <xf numFmtId="3" fontId="6" fillId="0" borderId="0" xfId="0" applyNumberFormat="1" applyFont="1" applyFill="1" applyBorder="1" applyProtection="1"/>
    <xf numFmtId="3" fontId="33" fillId="0" borderId="0" xfId="0" applyNumberFormat="1" applyFont="1" applyAlignment="1" applyProtection="1">
      <alignment horizontal="center" vertical="center"/>
    </xf>
    <xf numFmtId="3" fontId="33" fillId="0" borderId="0" xfId="0" applyNumberFormat="1" applyFont="1" applyBorder="1" applyAlignment="1" applyProtection="1">
      <alignment horizontal="center" vertical="center"/>
    </xf>
    <xf numFmtId="3" fontId="6" fillId="0" borderId="2" xfId="0" applyNumberFormat="1" applyFont="1" applyFill="1" applyBorder="1" applyAlignment="1" applyProtection="1">
      <alignment horizontal="left" vertical="distributed"/>
    </xf>
    <xf numFmtId="10" fontId="6" fillId="2" borderId="2" xfId="0" applyNumberFormat="1" applyFont="1" applyFill="1" applyBorder="1" applyAlignment="1" applyProtection="1">
      <alignment horizontal="center"/>
    </xf>
    <xf numFmtId="9" fontId="6" fillId="0" borderId="0" xfId="0" applyNumberFormat="1" applyFont="1" applyFill="1" applyBorder="1" applyAlignment="1" applyProtection="1">
      <alignment horizontal="left"/>
    </xf>
    <xf numFmtId="3" fontId="10" fillId="0" borderId="0" xfId="0" applyNumberFormat="1" applyFont="1" applyFill="1" applyBorder="1" applyAlignment="1" applyProtection="1">
      <alignment horizontal="center"/>
    </xf>
    <xf numFmtId="3" fontId="43" fillId="0" borderId="0" xfId="0" applyNumberFormat="1" applyFont="1" applyFill="1" applyBorder="1" applyProtection="1"/>
    <xf numFmtId="3" fontId="33" fillId="0" borderId="0" xfId="0" applyNumberFormat="1" applyFont="1" applyFill="1" applyAlignment="1" applyProtection="1">
      <alignment horizontal="left" vertical="center"/>
    </xf>
    <xf numFmtId="3" fontId="6" fillId="0" borderId="0" xfId="0" applyNumberFormat="1" applyFont="1" applyFill="1" applyBorder="1" applyAlignment="1" applyProtection="1">
      <alignment horizontal="center"/>
    </xf>
    <xf numFmtId="0" fontId="0" fillId="0" borderId="0" xfId="0" applyFill="1" applyAlignment="1" applyProtection="1">
      <alignment horizontal="center"/>
    </xf>
    <xf numFmtId="3" fontId="59" fillId="0" borderId="0" xfId="0" applyNumberFormat="1" applyFont="1" applyFill="1" applyBorder="1" applyAlignment="1" applyProtection="1">
      <alignment horizontal="left"/>
    </xf>
    <xf numFmtId="0" fontId="0" fillId="0" borderId="0" xfId="0" applyAlignment="1" applyProtection="1">
      <alignment horizontal="center"/>
    </xf>
    <xf numFmtId="0" fontId="115" fillId="0" borderId="0" xfId="0" applyFont="1" applyBorder="1" applyAlignment="1" applyProtection="1">
      <alignment wrapText="1"/>
    </xf>
    <xf numFmtId="0" fontId="116" fillId="0" borderId="0" xfId="0" applyFont="1" applyBorder="1" applyAlignment="1" applyProtection="1">
      <alignment wrapText="1"/>
    </xf>
    <xf numFmtId="0" fontId="106" fillId="0" borderId="0" xfId="0" applyFont="1" applyAlignment="1" applyProtection="1">
      <alignment wrapText="1"/>
    </xf>
    <xf numFmtId="0" fontId="0" fillId="0" borderId="0" xfId="0" applyAlignment="1" applyProtection="1">
      <alignment wrapText="1"/>
    </xf>
    <xf numFmtId="0" fontId="114" fillId="0" borderId="39" xfId="0" applyFont="1" applyBorder="1" applyAlignment="1" applyProtection="1">
      <alignment horizontal="center" vertical="center" wrapText="1"/>
    </xf>
    <xf numFmtId="0" fontId="115" fillId="0" borderId="39" xfId="0" applyFont="1" applyBorder="1" applyAlignment="1" applyProtection="1">
      <alignment wrapText="1"/>
    </xf>
    <xf numFmtId="9" fontId="115" fillId="0" borderId="39" xfId="7" applyFont="1" applyBorder="1" applyAlignment="1" applyProtection="1">
      <alignment wrapText="1"/>
    </xf>
    <xf numFmtId="0" fontId="114" fillId="0" borderId="39" xfId="0" applyFont="1" applyBorder="1" applyAlignment="1" applyProtection="1">
      <alignment wrapText="1"/>
    </xf>
    <xf numFmtId="0" fontId="114" fillId="0" borderId="39" xfId="0" applyFont="1" applyBorder="1" applyProtection="1"/>
    <xf numFmtId="9" fontId="114" fillId="0" borderId="39" xfId="7" applyFont="1" applyBorder="1" applyProtection="1"/>
    <xf numFmtId="2" fontId="114" fillId="0" borderId="39" xfId="0" applyNumberFormat="1" applyFont="1" applyBorder="1" applyProtection="1"/>
    <xf numFmtId="0" fontId="115" fillId="0" borderId="0" xfId="0" applyFont="1" applyProtection="1"/>
    <xf numFmtId="0" fontId="115" fillId="0" borderId="0" xfId="0" applyFont="1" applyFill="1" applyBorder="1" applyAlignment="1" applyProtection="1">
      <alignment horizontal="left" wrapText="1"/>
    </xf>
    <xf numFmtId="0" fontId="118" fillId="0" borderId="39" xfId="0" applyFont="1" applyBorder="1" applyAlignment="1" applyProtection="1">
      <alignment horizontal="center"/>
    </xf>
    <xf numFmtId="0" fontId="118" fillId="0" borderId="39" xfId="0" applyFont="1" applyFill="1" applyBorder="1" applyAlignment="1" applyProtection="1">
      <alignment horizontal="center"/>
    </xf>
    <xf numFmtId="0" fontId="115" fillId="0" borderId="39" xfId="0" applyFont="1" applyBorder="1" applyProtection="1"/>
    <xf numFmtId="3" fontId="115" fillId="0" borderId="39" xfId="0" applyNumberFormat="1" applyFont="1" applyBorder="1" applyProtection="1"/>
    <xf numFmtId="3" fontId="114" fillId="0" borderId="39" xfId="0" applyNumberFormat="1" applyFont="1" applyBorder="1" applyProtection="1"/>
    <xf numFmtId="4" fontId="28" fillId="5" borderId="0" xfId="0" applyNumberFormat="1" applyFont="1" applyFill="1" applyAlignment="1" applyProtection="1">
      <alignment horizontal="center" vertical="center"/>
    </xf>
    <xf numFmtId="0" fontId="115" fillId="3" borderId="39" xfId="0" applyFont="1" applyFill="1" applyBorder="1" applyAlignment="1" applyProtection="1">
      <alignment wrapText="1"/>
      <protection locked="0"/>
    </xf>
    <xf numFmtId="9" fontId="122" fillId="0" borderId="0" xfId="0" applyNumberFormat="1" applyFont="1" applyFill="1" applyAlignment="1" applyProtection="1">
      <alignment horizontal="center"/>
    </xf>
    <xf numFmtId="0" fontId="29" fillId="0" borderId="0" xfId="0" applyFont="1" applyFill="1" applyAlignment="1" applyProtection="1">
      <alignment horizontal="center"/>
    </xf>
    <xf numFmtId="0" fontId="29" fillId="0" borderId="0" xfId="0" applyFont="1" applyFill="1" applyAlignment="1" applyProtection="1">
      <alignment horizontal="left" wrapText="1"/>
    </xf>
    <xf numFmtId="0" fontId="49" fillId="0" borderId="1" xfId="0" applyFont="1" applyFill="1" applyBorder="1" applyAlignment="1" applyProtection="1">
      <alignment horizontal="center"/>
    </xf>
    <xf numFmtId="0" fontId="29" fillId="0" borderId="2" xfId="0" applyFont="1" applyFill="1" applyBorder="1" applyProtection="1"/>
    <xf numFmtId="0" fontId="29" fillId="0" borderId="2" xfId="0" applyFont="1" applyFill="1" applyBorder="1" applyAlignment="1" applyProtection="1">
      <alignment horizontal="center"/>
    </xf>
    <xf numFmtId="0" fontId="10" fillId="0" borderId="2" xfId="0" applyFont="1" applyFill="1" applyBorder="1" applyAlignment="1" applyProtection="1">
      <alignment horizontal="center"/>
    </xf>
    <xf numFmtId="3" fontId="14" fillId="0" borderId="0" xfId="0" applyNumberFormat="1" applyFont="1" applyFill="1" applyAlignment="1" applyProtection="1">
      <alignment horizontal="center"/>
    </xf>
    <xf numFmtId="0" fontId="10" fillId="0" borderId="1" xfId="0" applyFont="1" applyFill="1" applyBorder="1" applyProtection="1"/>
    <xf numFmtId="0" fontId="10" fillId="0" borderId="1" xfId="0" applyFont="1" applyFill="1" applyBorder="1" applyAlignment="1" applyProtection="1">
      <alignment horizontal="center"/>
    </xf>
    <xf numFmtId="3" fontId="10" fillId="0" borderId="1" xfId="0" applyNumberFormat="1" applyFont="1" applyFill="1" applyBorder="1" applyAlignment="1" applyProtection="1">
      <alignment horizontal="center"/>
    </xf>
    <xf numFmtId="0" fontId="10" fillId="0" borderId="2" xfId="0" applyFont="1" applyFill="1" applyBorder="1" applyProtection="1"/>
    <xf numFmtId="3" fontId="10" fillId="3" borderId="0" xfId="0" applyNumberFormat="1" applyFont="1" applyFill="1" applyAlignment="1" applyProtection="1">
      <alignment horizontal="center"/>
    </xf>
    <xf numFmtId="0" fontId="14" fillId="0" borderId="1" xfId="0" applyFont="1" applyFill="1" applyBorder="1" applyProtection="1"/>
    <xf numFmtId="0" fontId="14" fillId="0" borderId="1" xfId="0" applyFont="1" applyFill="1" applyBorder="1" applyAlignment="1" applyProtection="1">
      <alignment horizontal="center"/>
    </xf>
    <xf numFmtId="3" fontId="14" fillId="0" borderId="2" xfId="0" applyNumberFormat="1" applyFont="1" applyFill="1" applyBorder="1" applyAlignment="1" applyProtection="1">
      <alignment horizontal="center"/>
    </xf>
    <xf numFmtId="0" fontId="9" fillId="0" borderId="0" xfId="0" applyFont="1" applyFill="1" applyProtection="1"/>
    <xf numFmtId="0" fontId="54" fillId="0" borderId="0" xfId="0" applyFont="1" applyFill="1" applyProtection="1"/>
    <xf numFmtId="0" fontId="54" fillId="0" borderId="0" xfId="0" applyFont="1" applyFill="1" applyAlignment="1" applyProtection="1">
      <alignment horizontal="center"/>
    </xf>
    <xf numFmtId="0" fontId="54" fillId="0" borderId="0" xfId="0" applyFont="1" applyFill="1" applyBorder="1" applyAlignment="1" applyProtection="1">
      <alignment horizontal="center"/>
    </xf>
    <xf numFmtId="0" fontId="55" fillId="0" borderId="0" xfId="0" applyFont="1" applyFill="1" applyProtection="1"/>
    <xf numFmtId="0" fontId="10" fillId="0" borderId="0" xfId="0" applyFont="1" applyAlignment="1" applyProtection="1">
      <alignment horizontal="center"/>
    </xf>
    <xf numFmtId="0" fontId="14" fillId="0" borderId="0" xfId="0" applyFont="1" applyAlignment="1" applyProtection="1">
      <alignment horizontal="center"/>
    </xf>
    <xf numFmtId="0" fontId="10" fillId="0" borderId="0" xfId="0" applyFont="1" applyBorder="1" applyAlignment="1" applyProtection="1">
      <alignment horizontal="center"/>
    </xf>
    <xf numFmtId="9" fontId="14" fillId="3" borderId="9" xfId="0" applyNumberFormat="1" applyFont="1" applyFill="1" applyBorder="1" applyAlignment="1" applyProtection="1">
      <alignment horizontal="center"/>
      <protection locked="0"/>
    </xf>
    <xf numFmtId="0" fontId="101" fillId="0" borderId="36" xfId="0" applyFont="1" applyBorder="1" applyAlignment="1" applyProtection="1">
      <alignment horizontal="left" vertical="distributed"/>
    </xf>
    <xf numFmtId="4" fontId="86" fillId="5" borderId="3" xfId="0" applyNumberFormat="1" applyFont="1" applyFill="1" applyBorder="1" applyAlignment="1" applyProtection="1">
      <alignment horizontal="center" vertical="center"/>
    </xf>
    <xf numFmtId="3" fontId="10" fillId="5" borderId="0" xfId="0" applyNumberFormat="1" applyFont="1" applyFill="1" applyAlignment="1" applyProtection="1">
      <alignment horizontal="center"/>
    </xf>
    <xf numFmtId="4" fontId="10" fillId="0" borderId="1" xfId="0" applyNumberFormat="1" applyFont="1" applyFill="1" applyBorder="1" applyAlignment="1" applyProtection="1">
      <alignment horizontal="center"/>
    </xf>
    <xf numFmtId="4" fontId="52" fillId="0" borderId="3" xfId="1" applyNumberFormat="1" applyFont="1" applyFill="1" applyBorder="1" applyAlignment="1" applyProtection="1">
      <alignment horizontal="center" vertical="distributed"/>
    </xf>
    <xf numFmtId="4" fontId="10" fillId="0" borderId="3" xfId="0" applyNumberFormat="1" applyFont="1" applyFill="1" applyBorder="1" applyAlignment="1" applyProtection="1">
      <alignment horizontal="center"/>
    </xf>
    <xf numFmtId="4" fontId="41" fillId="5" borderId="3" xfId="1" applyNumberFormat="1" applyFont="1" applyFill="1" applyBorder="1" applyAlignment="1" applyProtection="1">
      <alignment horizontal="center" vertical="distributed"/>
    </xf>
    <xf numFmtId="167" fontId="0" fillId="0" borderId="0" xfId="0" applyNumberFormat="1" applyProtection="1"/>
    <xf numFmtId="49" fontId="10" fillId="0" borderId="3" xfId="6" applyNumberFormat="1" applyFont="1" applyFill="1" applyBorder="1" applyAlignment="1" applyProtection="1">
      <alignment horizontal="left" vertical="distributed" wrapText="1"/>
    </xf>
    <xf numFmtId="4" fontId="10" fillId="0" borderId="3" xfId="0" applyNumberFormat="1" applyFont="1" applyFill="1" applyBorder="1" applyAlignment="1" applyProtection="1">
      <alignment horizontal="center"/>
    </xf>
    <xf numFmtId="0" fontId="14" fillId="0" borderId="3" xfId="0" applyFont="1" applyFill="1" applyBorder="1" applyAlignment="1" applyProtection="1">
      <alignment horizontal="right" vertical="justify" wrapText="1"/>
    </xf>
    <xf numFmtId="0" fontId="22" fillId="0" borderId="0" xfId="0" applyFont="1" applyFill="1" applyBorder="1" applyAlignment="1" applyProtection="1">
      <alignment horizontal="left" vertical="distributed"/>
    </xf>
    <xf numFmtId="3" fontId="96" fillId="0" borderId="0" xfId="0" applyNumberFormat="1" applyFont="1" applyAlignment="1" applyProtection="1">
      <alignment horizontal="center" vertical="center"/>
    </xf>
    <xf numFmtId="3" fontId="96" fillId="0" borderId="0" xfId="0" applyNumberFormat="1" applyFont="1" applyBorder="1" applyAlignment="1" applyProtection="1">
      <alignment horizontal="center" vertical="center"/>
    </xf>
    <xf numFmtId="4" fontId="28" fillId="0" borderId="0" xfId="0" applyNumberFormat="1" applyFont="1" applyFill="1" applyAlignment="1" applyProtection="1">
      <alignment horizontal="center"/>
    </xf>
    <xf numFmtId="4" fontId="28" fillId="0" borderId="0" xfId="0" applyNumberFormat="1" applyFont="1" applyFill="1" applyAlignment="1" applyProtection="1">
      <alignment horizontal="right"/>
    </xf>
    <xf numFmtId="0" fontId="28" fillId="0" borderId="0" xfId="0" applyFont="1" applyFill="1" applyAlignment="1" applyProtection="1">
      <alignment horizontal="center" vertical="center"/>
    </xf>
    <xf numFmtId="0" fontId="28" fillId="0" borderId="3" xfId="0" applyNumberFormat="1" applyFont="1" applyBorder="1" applyAlignment="1" applyProtection="1">
      <alignment horizontal="center" vertical="center"/>
    </xf>
    <xf numFmtId="49" fontId="28" fillId="0" borderId="3" xfId="6" applyNumberFormat="1" applyFont="1" applyBorder="1" applyAlignment="1" applyProtection="1">
      <alignment horizontal="right" vertical="center" wrapText="1"/>
    </xf>
    <xf numFmtId="3" fontId="22" fillId="0" borderId="3" xfId="0" applyNumberFormat="1" applyFont="1" applyBorder="1" applyAlignment="1" applyProtection="1">
      <alignment horizontal="center" vertical="center"/>
    </xf>
    <xf numFmtId="0" fontId="0" fillId="0" borderId="0" xfId="0" applyFont="1" applyFill="1" applyBorder="1" applyAlignment="1" applyProtection="1">
      <alignment vertical="distributed"/>
    </xf>
    <xf numFmtId="4" fontId="10" fillId="0" borderId="0" xfId="0" applyNumberFormat="1" applyFont="1" applyFill="1" applyBorder="1" applyProtection="1"/>
    <xf numFmtId="0" fontId="0" fillId="0" borderId="0" xfId="0" applyFont="1" applyFill="1" applyBorder="1" applyProtection="1"/>
    <xf numFmtId="4" fontId="30" fillId="0" borderId="0" xfId="0" applyNumberFormat="1" applyFont="1" applyFill="1" applyBorder="1" applyProtection="1"/>
    <xf numFmtId="4" fontId="30" fillId="0" borderId="0" xfId="0" applyNumberFormat="1" applyFont="1" applyFill="1" applyBorder="1" applyAlignment="1" applyProtection="1">
      <alignment horizontal="center"/>
    </xf>
    <xf numFmtId="49" fontId="28" fillId="0" borderId="3" xfId="6" applyNumberFormat="1" applyFont="1" applyFill="1" applyBorder="1" applyAlignment="1" applyProtection="1">
      <alignment horizontal="right" vertical="center" wrapText="1"/>
    </xf>
    <xf numFmtId="3" fontId="22" fillId="0" borderId="3" xfId="0" applyNumberFormat="1" applyFont="1" applyFill="1" applyBorder="1" applyAlignment="1" applyProtection="1">
      <alignment horizontal="center" vertical="center"/>
    </xf>
    <xf numFmtId="49" fontId="10" fillId="0" borderId="3" xfId="6" applyNumberFormat="1" applyFont="1" applyFill="1" applyBorder="1" applyAlignment="1" applyProtection="1">
      <alignment horizontal="right" vertical="center" wrapText="1"/>
    </xf>
    <xf numFmtId="0" fontId="10" fillId="0" borderId="0" xfId="0" applyNumberFormat="1" applyFont="1" applyFill="1" applyBorder="1" applyProtection="1"/>
    <xf numFmtId="0" fontId="14" fillId="0" borderId="0" xfId="0" applyNumberFormat="1" applyFont="1" applyFill="1" applyBorder="1" applyAlignment="1" applyProtection="1">
      <alignment vertical="distributed"/>
    </xf>
    <xf numFmtId="0" fontId="0" fillId="0" borderId="0" xfId="0" applyNumberFormat="1" applyFont="1" applyFill="1" applyBorder="1" applyProtection="1"/>
    <xf numFmtId="0" fontId="0" fillId="0" borderId="0" xfId="0" applyFont="1" applyAlignment="1" applyProtection="1">
      <alignment vertical="distributed"/>
    </xf>
    <xf numFmtId="4" fontId="14" fillId="3" borderId="3" xfId="0" applyNumberFormat="1" applyFont="1" applyFill="1" applyBorder="1" applyAlignment="1" applyProtection="1">
      <alignment horizontal="center" vertical="justify" wrapText="1"/>
      <protection locked="0"/>
    </xf>
    <xf numFmtId="4" fontId="10" fillId="0" borderId="3" xfId="0" applyNumberFormat="1" applyFont="1" applyFill="1" applyBorder="1" applyAlignment="1" applyProtection="1">
      <alignment horizontal="center"/>
    </xf>
    <xf numFmtId="0" fontId="104" fillId="0" borderId="0" xfId="0" applyFont="1" applyAlignment="1" applyProtection="1">
      <alignment horizontal="left" vertical="center" wrapText="1"/>
    </xf>
    <xf numFmtId="0" fontId="5" fillId="0" borderId="0" xfId="0" applyFont="1" applyAlignment="1" applyProtection="1">
      <alignment horizontal="left" vertical="distributed"/>
    </xf>
    <xf numFmtId="0" fontId="59" fillId="0" borderId="0" xfId="0" applyFont="1" applyAlignment="1" applyProtection="1">
      <alignment horizontal="left" vertical="distributed"/>
    </xf>
    <xf numFmtId="0" fontId="61" fillId="0" borderId="0" xfId="0" applyFont="1" applyAlignment="1" applyProtection="1">
      <alignment horizontal="left" vertical="distributed"/>
      <protection locked="0"/>
    </xf>
    <xf numFmtId="0" fontId="61" fillId="0" borderId="0" xfId="0" applyFont="1" applyAlignment="1" applyProtection="1">
      <alignment horizontal="left" vertical="distributed" wrapText="1"/>
      <protection locked="0"/>
    </xf>
    <xf numFmtId="0" fontId="5" fillId="0" borderId="0" xfId="0" applyFont="1" applyAlignment="1" applyProtection="1">
      <alignment horizontal="left" wrapText="1"/>
    </xf>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77" fillId="0" borderId="0" xfId="0" applyFont="1" applyFill="1" applyAlignment="1" applyProtection="1">
      <alignment horizontal="left"/>
    </xf>
    <xf numFmtId="0" fontId="56" fillId="0" borderId="0" xfId="0" applyFont="1" applyFill="1" applyAlignment="1" applyProtection="1">
      <alignment horizontal="left" vertical="center" wrapText="1"/>
    </xf>
    <xf numFmtId="0" fontId="28"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20" fillId="2" borderId="0" xfId="0" applyFont="1" applyFill="1" applyAlignment="1">
      <alignment horizontal="left"/>
    </xf>
    <xf numFmtId="0" fontId="8" fillId="2" borderId="0" xfId="0" applyFont="1" applyFill="1" applyAlignment="1">
      <alignment horizontal="left"/>
    </xf>
    <xf numFmtId="0" fontId="75" fillId="0" borderId="0" xfId="0" applyFont="1" applyFill="1" applyAlignment="1" applyProtection="1">
      <alignment horizontal="left"/>
    </xf>
    <xf numFmtId="0" fontId="72" fillId="0" borderId="0" xfId="0" applyFont="1" applyFill="1" applyAlignment="1">
      <alignment horizontal="left"/>
    </xf>
    <xf numFmtId="0" fontId="42" fillId="0" borderId="0" xfId="0" applyFont="1" applyFill="1" applyAlignment="1" applyProtection="1">
      <alignment horizontal="left"/>
    </xf>
    <xf numFmtId="0" fontId="40" fillId="0" borderId="0" xfId="0" applyFont="1" applyFill="1" applyAlignment="1" applyProtection="1">
      <alignment horizontal="left"/>
    </xf>
    <xf numFmtId="0" fontId="8" fillId="0" borderId="0" xfId="0" applyFont="1" applyFill="1" applyAlignment="1" applyProtection="1">
      <alignment horizontal="left"/>
    </xf>
    <xf numFmtId="0" fontId="80" fillId="0" borderId="0" xfId="0" applyFont="1" applyFill="1" applyAlignment="1" applyProtection="1">
      <alignment horizontal="left" wrapText="1"/>
    </xf>
    <xf numFmtId="0" fontId="6" fillId="0" borderId="0" xfId="0" applyFont="1" applyFill="1" applyBorder="1" applyAlignment="1">
      <alignment horizontal="left" wrapText="1"/>
    </xf>
    <xf numFmtId="0" fontId="5" fillId="0" borderId="4" xfId="0" applyFont="1" applyFill="1" applyBorder="1" applyAlignment="1">
      <alignment horizontal="left" wrapText="1"/>
    </xf>
    <xf numFmtId="0" fontId="5" fillId="0" borderId="2" xfId="0" applyFont="1" applyFill="1" applyBorder="1" applyAlignment="1">
      <alignment horizontal="left" wrapText="1"/>
    </xf>
    <xf numFmtId="0" fontId="5" fillId="0" borderId="5" xfId="0" applyFont="1" applyFill="1" applyBorder="1" applyAlignment="1">
      <alignment horizontal="left" wrapText="1"/>
    </xf>
    <xf numFmtId="0" fontId="5" fillId="0" borderId="4" xfId="0" applyFont="1" applyFill="1" applyBorder="1" applyAlignment="1">
      <alignment horizontal="left"/>
    </xf>
    <xf numFmtId="0" fontId="5" fillId="0" borderId="2" xfId="0" applyFont="1" applyFill="1" applyBorder="1" applyAlignment="1">
      <alignment horizontal="left"/>
    </xf>
    <xf numFmtId="0" fontId="5" fillId="0" borderId="5" xfId="0" applyFont="1" applyFill="1" applyBorder="1" applyAlignment="1">
      <alignment horizontal="left"/>
    </xf>
    <xf numFmtId="0" fontId="5" fillId="0" borderId="0" xfId="0" applyFont="1" applyFill="1" applyAlignment="1">
      <alignment horizontal="left" wrapText="1"/>
    </xf>
    <xf numFmtId="0" fontId="5" fillId="0" borderId="14" xfId="0" applyFont="1" applyFill="1" applyBorder="1" applyAlignment="1">
      <alignment horizontal="left" wrapText="1"/>
    </xf>
    <xf numFmtId="4" fontId="41" fillId="0" borderId="0" xfId="1" applyNumberFormat="1" applyFont="1" applyFill="1" applyBorder="1" applyAlignment="1" applyProtection="1">
      <alignment horizontal="left" vertical="distributed"/>
    </xf>
    <xf numFmtId="0" fontId="52" fillId="0" borderId="3" xfId="1" applyFont="1" applyFill="1" applyBorder="1" applyAlignment="1" applyProtection="1">
      <alignment horizontal="left" vertical="distributed"/>
    </xf>
    <xf numFmtId="0" fontId="86" fillId="0" borderId="3" xfId="1" applyFont="1" applyFill="1" applyBorder="1" applyAlignment="1" applyProtection="1">
      <alignment horizontal="left" vertical="distributed"/>
    </xf>
    <xf numFmtId="0" fontId="58" fillId="0" borderId="0" xfId="1" applyFont="1" applyFill="1" applyAlignment="1" applyProtection="1">
      <alignment horizontal="left" vertical="distributed"/>
    </xf>
    <xf numFmtId="4" fontId="52" fillId="0" borderId="3" xfId="1" applyNumberFormat="1" applyFont="1" applyFill="1" applyBorder="1" applyAlignment="1" applyProtection="1">
      <alignment horizontal="center" vertical="distributed"/>
    </xf>
    <xf numFmtId="4" fontId="86" fillId="0" borderId="3" xfId="1" applyNumberFormat="1" applyFont="1" applyFill="1" applyBorder="1" applyAlignment="1" applyProtection="1">
      <alignment horizontal="center" vertical="distributed"/>
    </xf>
    <xf numFmtId="4" fontId="14" fillId="0" borderId="26" xfId="0" applyNumberFormat="1" applyFont="1" applyFill="1" applyBorder="1" applyAlignment="1" applyProtection="1">
      <alignment horizontal="center"/>
    </xf>
    <xf numFmtId="4" fontId="14" fillId="0" borderId="13" xfId="0" applyNumberFormat="1" applyFont="1" applyFill="1" applyBorder="1" applyAlignment="1" applyProtection="1">
      <alignment horizontal="center"/>
    </xf>
    <xf numFmtId="0" fontId="52" fillId="0" borderId="4" xfId="0" applyFont="1" applyFill="1" applyBorder="1" applyAlignment="1" applyProtection="1">
      <alignment horizontal="left" vertical="center"/>
    </xf>
    <xf numFmtId="0" fontId="52" fillId="0" borderId="2" xfId="0" applyFont="1" applyFill="1" applyBorder="1" applyAlignment="1" applyProtection="1">
      <alignment horizontal="left" vertical="center"/>
    </xf>
    <xf numFmtId="0" fontId="52" fillId="0" borderId="5" xfId="0" applyFont="1" applyFill="1" applyBorder="1" applyAlignment="1" applyProtection="1">
      <alignment horizontal="left" vertical="center"/>
    </xf>
    <xf numFmtId="3" fontId="14" fillId="0" borderId="4" xfId="0" applyNumberFormat="1" applyFont="1" applyFill="1" applyBorder="1" applyAlignment="1" applyProtection="1">
      <alignment horizontal="left"/>
    </xf>
    <xf numFmtId="3" fontId="14" fillId="0" borderId="2" xfId="0" applyNumberFormat="1" applyFont="1" applyFill="1" applyBorder="1" applyAlignment="1" applyProtection="1">
      <alignment horizontal="left"/>
    </xf>
    <xf numFmtId="3" fontId="14" fillId="0" borderId="5" xfId="0" applyNumberFormat="1" applyFont="1" applyFill="1" applyBorder="1" applyAlignment="1" applyProtection="1">
      <alignment horizontal="left"/>
    </xf>
    <xf numFmtId="0" fontId="28" fillId="0" borderId="0" xfId="0" applyFont="1" applyFill="1" applyAlignment="1" applyProtection="1">
      <alignment horizontal="left" vertical="distributed"/>
    </xf>
    <xf numFmtId="4" fontId="10" fillId="0" borderId="1" xfId="0" applyNumberFormat="1" applyFont="1" applyFill="1" applyBorder="1" applyAlignment="1" applyProtection="1">
      <alignment horizontal="center"/>
    </xf>
    <xf numFmtId="4" fontId="10" fillId="0" borderId="15" xfId="0" applyNumberFormat="1" applyFont="1" applyFill="1" applyBorder="1" applyAlignment="1" applyProtection="1">
      <alignment horizontal="center"/>
    </xf>
    <xf numFmtId="4" fontId="14" fillId="0" borderId="12" xfId="0" applyNumberFormat="1" applyFont="1" applyFill="1" applyBorder="1" applyAlignment="1" applyProtection="1">
      <alignment horizontal="center"/>
    </xf>
    <xf numFmtId="4" fontId="10" fillId="0" borderId="3" xfId="0" applyNumberFormat="1" applyFont="1" applyFill="1" applyBorder="1" applyAlignment="1" applyProtection="1">
      <alignment horizontal="center"/>
    </xf>
    <xf numFmtId="4" fontId="10" fillId="0" borderId="26" xfId="0" applyNumberFormat="1" applyFont="1" applyFill="1" applyBorder="1" applyAlignment="1" applyProtection="1">
      <alignment horizontal="center"/>
    </xf>
    <xf numFmtId="4" fontId="10" fillId="0" borderId="12" xfId="0" applyNumberFormat="1" applyFont="1" applyFill="1" applyBorder="1" applyAlignment="1" applyProtection="1">
      <alignment horizontal="center"/>
    </xf>
    <xf numFmtId="4" fontId="10" fillId="0" borderId="13" xfId="0" applyNumberFormat="1" applyFont="1" applyFill="1" applyBorder="1" applyAlignment="1" applyProtection="1">
      <alignment horizontal="center"/>
    </xf>
    <xf numFmtId="4" fontId="37" fillId="0" borderId="12" xfId="0" applyNumberFormat="1" applyFont="1" applyFill="1" applyBorder="1" applyAlignment="1" applyProtection="1">
      <alignment horizontal="center"/>
    </xf>
    <xf numFmtId="4" fontId="37" fillId="0" borderId="13" xfId="0" applyNumberFormat="1" applyFont="1" applyFill="1" applyBorder="1" applyAlignment="1" applyProtection="1">
      <alignment horizontal="center"/>
    </xf>
    <xf numFmtId="0" fontId="14" fillId="0" borderId="3" xfId="0" applyFont="1" applyFill="1" applyBorder="1" applyAlignment="1" applyProtection="1">
      <alignment horizontal="left" vertical="justify" wrapText="1"/>
    </xf>
    <xf numFmtId="0" fontId="10" fillId="0" borderId="3" xfId="0" applyFont="1" applyFill="1" applyBorder="1" applyAlignment="1" applyProtection="1">
      <alignment horizontal="left"/>
    </xf>
    <xf numFmtId="0" fontId="14" fillId="0" borderId="3" xfId="0" applyFont="1" applyFill="1" applyBorder="1" applyAlignment="1" applyProtection="1">
      <alignment horizontal="right" vertical="justify" wrapText="1"/>
    </xf>
    <xf numFmtId="0" fontId="25" fillId="0" borderId="0" xfId="0" applyFont="1" applyFill="1" applyAlignment="1" applyProtection="1">
      <alignment horizontal="left" vertical="distributed" wrapText="1"/>
    </xf>
    <xf numFmtId="0" fontId="25" fillId="0" borderId="0" xfId="0" applyFont="1" applyFill="1" applyAlignment="1" applyProtection="1">
      <alignment horizontal="left" vertical="distributed"/>
    </xf>
    <xf numFmtId="0" fontId="22" fillId="0" borderId="0" xfId="0" applyFont="1" applyFill="1" applyBorder="1" applyAlignment="1" applyProtection="1">
      <alignment horizontal="left" vertical="distributed" wrapText="1"/>
    </xf>
    <xf numFmtId="0" fontId="22" fillId="0" borderId="0" xfId="0" applyFont="1" applyFill="1" applyBorder="1" applyAlignment="1" applyProtection="1">
      <alignment horizontal="left" vertical="distributed"/>
    </xf>
    <xf numFmtId="0" fontId="22" fillId="0" borderId="1" xfId="0" applyFont="1" applyFill="1" applyBorder="1" applyAlignment="1" applyProtection="1">
      <alignment horizontal="left" vertical="distributed" wrapText="1"/>
    </xf>
    <xf numFmtId="0" fontId="22" fillId="0" borderId="1" xfId="0" applyFont="1" applyFill="1" applyBorder="1" applyAlignment="1" applyProtection="1">
      <alignment horizontal="left" vertical="distributed"/>
    </xf>
    <xf numFmtId="0" fontId="95" fillId="0" borderId="0" xfId="0" applyFont="1" applyFill="1" applyAlignment="1" applyProtection="1">
      <alignment horizontal="left" vertical="distributed"/>
    </xf>
    <xf numFmtId="0" fontId="117" fillId="2" borderId="39" xfId="0" applyFont="1" applyFill="1" applyBorder="1" applyAlignment="1" applyProtection="1">
      <alignment horizontal="center"/>
    </xf>
    <xf numFmtId="0" fontId="115" fillId="0" borderId="3" xfId="0" applyFont="1" applyBorder="1" applyAlignment="1" applyProtection="1">
      <alignment horizontal="left" wrapText="1"/>
    </xf>
    <xf numFmtId="0" fontId="10" fillId="0" borderId="0" xfId="0" applyFont="1" applyFill="1" applyBorder="1" applyAlignment="1" applyProtection="1">
      <alignment horizontal="left" vertical="center" wrapText="1"/>
    </xf>
    <xf numFmtId="3" fontId="89" fillId="0" borderId="0" xfId="0" applyNumberFormat="1" applyFont="1" applyFill="1" applyBorder="1" applyAlignment="1" applyProtection="1">
      <alignment horizontal="left" vertical="distributed"/>
    </xf>
    <xf numFmtId="0" fontId="110" fillId="0" borderId="0" xfId="0" applyFont="1" applyFill="1" applyBorder="1" applyAlignment="1" applyProtection="1">
      <alignment horizontal="left" wrapText="1"/>
    </xf>
    <xf numFmtId="0" fontId="115" fillId="0" borderId="40" xfId="0" applyFont="1" applyBorder="1" applyAlignment="1" applyProtection="1">
      <alignment horizontal="center"/>
    </xf>
    <xf numFmtId="0" fontId="115" fillId="0" borderId="41" xfId="0" applyFont="1" applyBorder="1" applyAlignment="1" applyProtection="1">
      <alignment horizontal="center"/>
    </xf>
    <xf numFmtId="0" fontId="114" fillId="7" borderId="39" xfId="0" applyFont="1" applyFill="1" applyBorder="1" applyAlignment="1" applyProtection="1">
      <alignment horizontal="center"/>
    </xf>
    <xf numFmtId="0" fontId="10" fillId="0" borderId="0" xfId="0" applyFont="1" applyFill="1" applyBorder="1" applyAlignment="1" applyProtection="1"/>
    <xf numFmtId="0" fontId="14" fillId="0" borderId="0" xfId="0" applyFont="1" applyFill="1" applyBorder="1" applyAlignment="1" applyProtection="1">
      <alignment horizontal="left" vertical="center" wrapText="1"/>
    </xf>
    <xf numFmtId="0" fontId="22" fillId="0" borderId="1" xfId="0" applyFont="1" applyFill="1" applyBorder="1" applyAlignment="1" applyProtection="1">
      <alignment horizontal="left" vertical="center" wrapText="1"/>
    </xf>
    <xf numFmtId="3" fontId="29" fillId="0" borderId="0" xfId="0" applyNumberFormat="1" applyFont="1" applyFill="1" applyBorder="1" applyAlignment="1" applyProtection="1">
      <alignment horizontal="left" vertical="distributed"/>
    </xf>
    <xf numFmtId="0" fontId="30" fillId="0" borderId="0" xfId="0" applyFont="1" applyFill="1" applyBorder="1" applyAlignment="1" applyProtection="1">
      <alignment horizontal="center"/>
    </xf>
    <xf numFmtId="0" fontId="14" fillId="0" borderId="0" xfId="0" applyFont="1" applyFill="1" applyBorder="1" applyAlignment="1" applyProtection="1">
      <alignment horizontal="center"/>
    </xf>
    <xf numFmtId="0" fontId="37" fillId="0" borderId="0" xfId="0" applyFont="1" applyFill="1" applyBorder="1" applyAlignment="1" applyProtection="1">
      <alignment horizontal="center"/>
    </xf>
    <xf numFmtId="0" fontId="38" fillId="0" borderId="0" xfId="0" applyFont="1" applyFill="1" applyBorder="1" applyAlignment="1" applyProtection="1">
      <alignment horizontal="center"/>
    </xf>
    <xf numFmtId="0" fontId="28" fillId="0" borderId="0" xfId="0" applyFont="1" applyFill="1" applyBorder="1" applyAlignment="1" applyProtection="1">
      <alignment horizontal="left"/>
    </xf>
    <xf numFmtId="0" fontId="10" fillId="0" borderId="0" xfId="0" applyFont="1" applyFill="1" applyBorder="1" applyAlignment="1" applyProtection="1">
      <alignment wrapText="1"/>
    </xf>
    <xf numFmtId="0" fontId="10" fillId="0" borderId="0" xfId="0" applyFont="1" applyFill="1" applyBorder="1" applyAlignment="1" applyProtection="1">
      <alignment horizontal="left"/>
    </xf>
    <xf numFmtId="0" fontId="10" fillId="0" borderId="0" xfId="0" applyFont="1" applyFill="1" applyBorder="1" applyAlignment="1" applyProtection="1">
      <alignment horizontal="left" vertical="top"/>
    </xf>
    <xf numFmtId="0" fontId="10" fillId="0" borderId="0" xfId="0" applyFont="1" applyFill="1" applyBorder="1" applyAlignment="1" applyProtection="1">
      <alignment vertical="center" wrapText="1"/>
    </xf>
    <xf numFmtId="0" fontId="28" fillId="0" borderId="25" xfId="0" applyFont="1" applyFill="1" applyBorder="1" applyAlignment="1" applyProtection="1">
      <alignment horizontal="left" wrapText="1"/>
    </xf>
    <xf numFmtId="0" fontId="28" fillId="0" borderId="25" xfId="0" applyFont="1" applyFill="1" applyBorder="1" applyAlignment="1" applyProtection="1">
      <alignment horizontal="left"/>
    </xf>
    <xf numFmtId="0" fontId="30" fillId="0" borderId="6" xfId="0" applyFont="1" applyFill="1" applyBorder="1" applyAlignment="1" applyProtection="1">
      <alignment horizontal="left" wrapText="1"/>
    </xf>
    <xf numFmtId="0" fontId="30" fillId="0" borderId="6" xfId="0" applyFont="1" applyFill="1" applyBorder="1" applyAlignment="1" applyProtection="1">
      <alignment horizontal="left"/>
    </xf>
    <xf numFmtId="0" fontId="58" fillId="0" borderId="7" xfId="0" applyFont="1" applyFill="1" applyBorder="1" applyAlignment="1" applyProtection="1">
      <alignment horizontal="center" vertical="center" wrapText="1"/>
    </xf>
    <xf numFmtId="0" fontId="58" fillId="0" borderId="8" xfId="0" applyFont="1" applyFill="1" applyBorder="1" applyAlignment="1" applyProtection="1">
      <alignment horizontal="center" vertical="center" wrapText="1"/>
    </xf>
    <xf numFmtId="0" fontId="79" fillId="0" borderId="8" xfId="0" applyFont="1" applyFill="1" applyBorder="1" applyAlignment="1" applyProtection="1">
      <alignment horizontal="center" vertical="center" wrapText="1"/>
    </xf>
    <xf numFmtId="0" fontId="79" fillId="0" borderId="1" xfId="0" applyFont="1" applyFill="1" applyBorder="1" applyAlignment="1" applyProtection="1">
      <alignment horizontal="left" vertical="distributed"/>
    </xf>
    <xf numFmtId="0" fontId="14" fillId="0" borderId="7" xfId="0" applyFont="1" applyFill="1" applyBorder="1" applyAlignment="1" applyProtection="1">
      <alignment horizontal="center"/>
    </xf>
    <xf numFmtId="0" fontId="14" fillId="0" borderId="8" xfId="0" applyFont="1" applyFill="1" applyBorder="1" applyAlignment="1" applyProtection="1">
      <alignment horizontal="center"/>
    </xf>
    <xf numFmtId="0" fontId="37" fillId="0" borderId="7" xfId="0" applyFont="1" applyFill="1" applyBorder="1" applyAlignment="1" applyProtection="1">
      <alignment horizontal="left" wrapText="1"/>
    </xf>
    <xf numFmtId="0" fontId="37" fillId="0" borderId="8" xfId="0" applyFont="1" applyFill="1" applyBorder="1" applyAlignment="1" applyProtection="1">
      <alignment horizontal="left"/>
    </xf>
    <xf numFmtId="0" fontId="37" fillId="0" borderId="9" xfId="0" applyFont="1" applyFill="1" applyBorder="1" applyAlignment="1" applyProtection="1">
      <alignment horizontal="left"/>
    </xf>
    <xf numFmtId="0" fontId="22" fillId="0" borderId="0" xfId="0" applyFont="1" applyFill="1" applyAlignment="1" applyProtection="1">
      <alignment horizontal="center" wrapText="1"/>
    </xf>
    <xf numFmtId="0" fontId="38" fillId="0" borderId="0" xfId="0" applyFont="1" applyFill="1" applyProtection="1"/>
    <xf numFmtId="0" fontId="10" fillId="0" borderId="0" xfId="0" applyFont="1" applyFill="1" applyAlignment="1" applyProtection="1">
      <alignment horizontal="left" wrapText="1"/>
    </xf>
    <xf numFmtId="0" fontId="10" fillId="0" borderId="0" xfId="0" applyFont="1" applyFill="1" applyAlignment="1" applyProtection="1">
      <alignment horizontal="left"/>
    </xf>
    <xf numFmtId="0" fontId="20" fillId="0" borderId="1" xfId="0" applyFont="1" applyFill="1" applyBorder="1" applyAlignment="1" applyProtection="1">
      <alignment horizontal="left" vertical="distributed"/>
    </xf>
    <xf numFmtId="0" fontId="28" fillId="0" borderId="0" xfId="0" applyFont="1" applyFill="1" applyAlignment="1" applyProtection="1">
      <alignment horizontal="left" wrapText="1"/>
    </xf>
    <xf numFmtId="0" fontId="10" fillId="0" borderId="0" xfId="0" applyFont="1" applyFill="1" applyAlignment="1" applyProtection="1">
      <alignment horizontal="left" vertical="distributed"/>
    </xf>
    <xf numFmtId="0" fontId="39" fillId="0" borderId="0" xfId="0" applyFont="1" applyFill="1" applyAlignment="1" applyProtection="1">
      <alignment wrapText="1"/>
    </xf>
    <xf numFmtId="0" fontId="44" fillId="0" borderId="0" xfId="0" applyFont="1" applyFill="1" applyAlignment="1" applyProtection="1">
      <alignment horizontal="left" vertical="distributed"/>
    </xf>
    <xf numFmtId="0" fontId="10" fillId="0" borderId="0" xfId="0" applyFont="1" applyFill="1" applyAlignment="1" applyProtection="1">
      <alignment horizontal="left" vertical="center" wrapText="1"/>
    </xf>
    <xf numFmtId="0" fontId="28" fillId="5" borderId="0" xfId="0" applyFont="1" applyFill="1" applyAlignment="1" applyProtection="1">
      <alignment horizontal="left" vertical="center" wrapText="1"/>
    </xf>
    <xf numFmtId="0" fontId="10" fillId="5" borderId="0" xfId="0" applyFont="1" applyFill="1" applyAlignment="1" applyProtection="1">
      <alignment horizontal="left" vertical="center" wrapText="1"/>
    </xf>
    <xf numFmtId="0" fontId="54" fillId="0" borderId="0" xfId="0" applyFont="1" applyFill="1" applyAlignment="1" applyProtection="1">
      <alignment horizontal="center" wrapText="1"/>
    </xf>
  </cellXfs>
  <cellStyles count="9">
    <cellStyle name="Hyperlink" xfId="4" builtinId="8"/>
    <cellStyle name="Normal" xfId="0" builtinId="0"/>
    <cellStyle name="Normal 2" xfId="1"/>
    <cellStyle name="Normal 2 2" xfId="8"/>
    <cellStyle name="Normal 3" xfId="2"/>
    <cellStyle name="Normal 4" xfId="5"/>
    <cellStyle name="Normal 4 2" xfId="6"/>
    <cellStyle name="Percent" xfId="7" builtinId="5"/>
    <cellStyle name="Percent 2" xfId="3"/>
  </cellStyles>
  <dxfs count="52">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gradientFill degree="90">
          <stop position="0">
            <color theme="0"/>
          </stop>
          <stop position="1">
            <color rgb="FFFF0000"/>
          </stop>
        </gradient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3MyDocs/Laura/PROIECTE/2015%20Miruna%20M/livrabile/set%201%20-%204%20livrabile/in%20lucru/Macheta%20excel%20-%20global%20-%20ONG%20-%202015.08.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ostacheigabriel/costache/My%20Documents/REGIO/2014-2020/MACHETA%20FINAL/machete%20finale%20martie/FINALE/final/Copy%20of%20Anexa%204%20-%20Macheta%20excel%20(APL%20UATetc)23%20marti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brabetel.MIE/AppData/Local/Microsoft/Windows/Temporary%20Internet%20Files/Content.Outlook/EZRAZ2PC/Anexa%204%20-%20Macheta%20excel%201%20(APL,%20UAT,etc)%2016%20marti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Investitie"/>
      <sheetName val="Proiectii financiare"/>
      <sheetName val="Funding-gap"/>
      <sheetName val="Rentabilitate investitie"/>
      <sheetName val="Sustenabilitate"/>
      <sheetName val="instructiuni"/>
    </sheetNames>
    <sheetDataSet>
      <sheetData sheetId="0">
        <row r="9">
          <cell r="B9" t="str">
            <v>N-2</v>
          </cell>
          <cell r="C9" t="str">
            <v>N-1</v>
          </cell>
          <cell r="D9" t="str">
            <v>N</v>
          </cell>
        </row>
      </sheetData>
      <sheetData sheetId="1"/>
      <sheetData sheetId="2"/>
      <sheetData sheetId="3"/>
      <sheetData sheetId="4">
        <row r="5">
          <cell r="F5" t="str">
            <v>DA</v>
          </cell>
        </row>
        <row r="6">
          <cell r="F6" t="str">
            <v>NU</v>
          </cell>
        </row>
      </sheetData>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ere"/>
      <sheetName val="1 Bilant"/>
      <sheetName val="2 Cont RP"/>
      <sheetName val="Analiza financiara-extinsa"/>
      <sheetName val="3 Analiza financiara-indicatori"/>
      <sheetName val="4 Risc beneficiar"/>
      <sheetName val="5 Buget cerere"/>
      <sheetName val="6 Investitie"/>
      <sheetName val="5 Venituri si cheltuieli"/>
      <sheetName val="c Cont PP previzionat"/>
      <sheetName val="d Proiectii financiare (intr) "/>
      <sheetName val="7 Proiectii financiare_V,Ch act"/>
      <sheetName val="8 Proiectii financiare marginal"/>
      <sheetName val="9 Rentabilitate investitie"/>
      <sheetName val="10 Sustenabilitate proiect"/>
      <sheetName val="11 Funding-gap"/>
    </sheetNames>
    <sheetDataSet>
      <sheetData sheetId="0"/>
      <sheetData sheetId="1"/>
      <sheetData sheetId="2"/>
      <sheetData sheetId="3"/>
      <sheetData sheetId="4"/>
      <sheetData sheetId="5"/>
      <sheetData sheetId="6">
        <row r="74">
          <cell r="C74">
            <v>25266113.899999999</v>
          </cell>
        </row>
        <row r="79">
          <cell r="C79">
            <v>24760791.620000001</v>
          </cell>
        </row>
      </sheetData>
      <sheetData sheetId="7"/>
      <sheetData sheetId="8"/>
      <sheetData sheetId="9"/>
      <sheetData sheetId="10"/>
      <sheetData sheetId="11"/>
      <sheetData sheetId="12"/>
      <sheetData sheetId="13"/>
      <sheetData sheetId="14"/>
      <sheetData sheetId="15">
        <row r="24">
          <cell r="M24" t="str">
            <v>NU</v>
          </cell>
        </row>
        <row r="26">
          <cell r="K26" t="str">
            <v>--</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ere"/>
      <sheetName val="1 Bilant"/>
      <sheetName val="2 Cont RP"/>
      <sheetName val="Analiza financiara-extinsa"/>
      <sheetName val="3 Analiza financiara-indicatori"/>
      <sheetName val="4 Risc beneficiar"/>
      <sheetName val="5 Buget cerere"/>
      <sheetName val="6 Investitie"/>
      <sheetName val="5 Venituri si cheltuieli"/>
      <sheetName val="c Cont PP previzionat"/>
      <sheetName val="d Proiectii financiare (intr) "/>
      <sheetName val="7 Proiectii financiare_V,Ch act"/>
      <sheetName val="8 Proiectii financiare marginal"/>
      <sheetName val="9 Rentabilitate investitie"/>
      <sheetName val="10 Sustenabilitate proiect"/>
      <sheetName val="11 Funding-gap"/>
    </sheetNames>
    <sheetDataSet>
      <sheetData sheetId="0"/>
      <sheetData sheetId="1"/>
      <sheetData sheetId="2"/>
      <sheetData sheetId="3"/>
      <sheetData sheetId="4"/>
      <sheetData sheetId="5"/>
      <sheetData sheetId="6">
        <row r="9">
          <cell r="B9" t="str">
            <v>CAPITOL 1 Cheltuieli pentru obtinerea şi amenajarea terenului</v>
          </cell>
        </row>
        <row r="10">
          <cell r="A10" t="str">
            <v>1.1</v>
          </cell>
          <cell r="B10" t="str">
            <v>Achizitii teren cu sau fără construcții</v>
          </cell>
        </row>
        <row r="11">
          <cell r="B11" t="str">
            <v>Amenajarea terenului</v>
          </cell>
        </row>
        <row r="12">
          <cell r="B12" t="str">
            <v>Amenajari pentru protectia mediului si aducerea la starea initiala</v>
          </cell>
        </row>
        <row r="13">
          <cell r="B13" t="str">
            <v>TOTAL CAPITOL 1</v>
          </cell>
        </row>
        <row r="14">
          <cell r="A14">
            <v>2</v>
          </cell>
          <cell r="B14" t="str">
            <v>CAPITOL 2 Cheltuieli pt asigurarea utilităţilor necesare obiectivului</v>
          </cell>
        </row>
        <row r="15">
          <cell r="A15" t="str">
            <v>2.1</v>
          </cell>
          <cell r="B15" t="str">
            <v>Cheltuieli pentru asigurarea utilitatilor necesare obiectivului</v>
          </cell>
        </row>
        <row r="16">
          <cell r="B16" t="str">
            <v> TOTAL CAPITOL 2</v>
          </cell>
        </row>
        <row r="17">
          <cell r="A17" t="str">
            <v>3</v>
          </cell>
          <cell r="B17" t="str">
            <v>CAPITOL 3 Cheltuieli pentru proiectare și asistență tehnică</v>
          </cell>
        </row>
        <row r="18">
          <cell r="A18" t="str">
            <v>3.1</v>
          </cell>
          <cell r="B18" t="str">
            <v>Studii de teren  (geotehnice, geologice, topografice, hidrologice, hidrogeotehnice, fotogrammetrice, topografice şi de stabilitate a terenului)</v>
          </cell>
        </row>
        <row r="19">
          <cell r="A19" t="str">
            <v>3.2</v>
          </cell>
          <cell r="B19" t="str">
            <v>Taxe pentru obtinera de avize, acorduri si autorizatii</v>
          </cell>
        </row>
        <row r="20">
          <cell r="A20" t="str">
            <v>3.3</v>
          </cell>
          <cell r="B20" t="str">
            <v>Proiectare si inginerie</v>
          </cell>
        </row>
        <row r="21">
          <cell r="A21" t="str">
            <v>3.4</v>
          </cell>
          <cell r="B21" t="str">
            <v>Organizarea procedurilor de achizitie</v>
          </cell>
        </row>
        <row r="22">
          <cell r="B22" t="str">
            <v xml:space="preserve">Consultanță </v>
          </cell>
        </row>
        <row r="23">
          <cell r="B23" t="str">
            <v>Asistență tehnică</v>
          </cell>
        </row>
        <row r="24">
          <cell r="B24" t="str">
            <v> TOTAL CAPITOL 3</v>
          </cell>
        </row>
        <row r="25">
          <cell r="A25">
            <v>4</v>
          </cell>
          <cell r="B25" t="str">
            <v>CAPITOLUL 4 Cheltuieli pentru investiţia de bază</v>
          </cell>
        </row>
        <row r="26">
          <cell r="A26" t="str">
            <v>4.1</v>
          </cell>
          <cell r="B26" t="str">
            <v>Construcţii şi instalaţii</v>
          </cell>
        </row>
        <row r="27">
          <cell r="A27" t="str">
            <v>4.2</v>
          </cell>
          <cell r="B27" t="str">
            <v>Dotări</v>
          </cell>
        </row>
        <row r="28">
          <cell r="A28" t="str">
            <v>4.3</v>
          </cell>
          <cell r="B28" t="str">
            <v>Active necorporale</v>
          </cell>
        </row>
        <row r="29">
          <cell r="B29" t="str">
            <v>Investie conexa investitiei de baza - constructii, instalatii si dotari</v>
          </cell>
        </row>
        <row r="30">
          <cell r="B30" t="str">
            <v>TOTAL CAPITOL 4</v>
          </cell>
        </row>
        <row r="31">
          <cell r="A31" t="str">
            <v>5</v>
          </cell>
          <cell r="B31" t="str">
            <v>CAPITOLUL 5   Cheltuieli cu organizarea de șantier</v>
          </cell>
        </row>
        <row r="32">
          <cell r="A32" t="str">
            <v>5.1.</v>
          </cell>
          <cell r="B32" t="str">
            <v>Organizare de șantier</v>
          </cell>
        </row>
        <row r="33">
          <cell r="A33" t="str">
            <v>5.1.1</v>
          </cell>
          <cell r="B33" t="str">
            <v>Lucrari de constructii si instalatii aferente organizarii de santier</v>
          </cell>
        </row>
        <row r="34">
          <cell r="A34" t="str">
            <v>5.1.2</v>
          </cell>
          <cell r="B34" t="str">
            <v>Cheltuieli conexe organizării de şantier</v>
          </cell>
        </row>
        <row r="35">
          <cell r="A35" t="str">
            <v>5.2.</v>
          </cell>
          <cell r="B35" t="str">
            <v>Comisioane, cote, taxe, costul creditului</v>
          </cell>
        </row>
        <row r="36">
          <cell r="A36" t="str">
            <v>5.3</v>
          </cell>
          <cell r="B36" t="str">
            <v>Cheltuieli diverse și neprevăzute</v>
          </cell>
        </row>
        <row r="37">
          <cell r="B37" t="str">
            <v>TOTAL CAPITOL 5</v>
          </cell>
        </row>
        <row r="38">
          <cell r="A38" t="str">
            <v>6.</v>
          </cell>
          <cell r="B38" t="str">
            <v>CAPITOLUL 6 Cheltuieli pentru probe tehnologice si teste si predare beneficiar</v>
          </cell>
        </row>
        <row r="39">
          <cell r="A39" t="str">
            <v>6.1</v>
          </cell>
          <cell r="B39" t="str">
            <v>Pregatirea personalului de exploatare</v>
          </cell>
        </row>
        <row r="40">
          <cell r="A40" t="str">
            <v>6.2</v>
          </cell>
          <cell r="B40" t="str">
            <v>Probe tehnologice si teste</v>
          </cell>
        </row>
        <row r="41">
          <cell r="B41" t="str">
            <v>TOTAL CAPITOL 6</v>
          </cell>
        </row>
        <row r="43">
          <cell r="B43" t="str">
            <v>Cheltuieli de informare și publicitate pentru proiect, care rezultă din obligațiile beneficiarului</v>
          </cell>
        </row>
        <row r="44">
          <cell r="B44" t="str">
            <v>Cheltuieli cu activitățile de marketing și promovare a obiectivului finanțat</v>
          </cell>
        </row>
        <row r="45">
          <cell r="B45" t="str">
            <v>Cheltuieli pentru digitzarea obiectivului de patrimoniu</v>
          </cell>
        </row>
        <row r="48">
          <cell r="B48" t="str">
            <v>Cheltuieli cu auditul pentru proiect</v>
          </cell>
        </row>
        <row r="50">
          <cell r="A50" t="str">
            <v>9</v>
          </cell>
          <cell r="B50" t="str">
            <v>CAPITOLUL 9 Cheltuieli cu achiziția de mijloace de transport (dacă este cazul)</v>
          </cell>
        </row>
        <row r="51">
          <cell r="A51" t="str">
            <v>9.1.</v>
          </cell>
          <cell r="B51" t="str">
            <v>Cheltuieli cu achiziția de mijloace de transport</v>
          </cell>
        </row>
        <row r="52">
          <cell r="B52" t="str">
            <v>TOTAL CAPITOL 9</v>
          </cell>
        </row>
        <row r="53">
          <cell r="A53" t="str">
            <v>10</v>
          </cell>
          <cell r="B53" t="str">
            <v>CAPITOL 10 Cheltuieli de personal (dacă este cazul)</v>
          </cell>
        </row>
        <row r="54">
          <cell r="A54" t="str">
            <v>10.1</v>
          </cell>
          <cell r="B54" t="str">
            <v>Cheltuieli efectuate pentru remunerarea persoanlului</v>
          </cell>
        </row>
        <row r="55">
          <cell r="B55" t="str">
            <v>TOTAL CAPITOL 10</v>
          </cell>
        </row>
        <row r="56">
          <cell r="A56" t="str">
            <v>11</v>
          </cell>
          <cell r="B56" t="str">
            <v>CAPITOL 11 Cheltuieli generale de administrație (dacă este cazul)</v>
          </cell>
        </row>
        <row r="57">
          <cell r="A57" t="str">
            <v>11.1</v>
          </cell>
          <cell r="B57" t="str">
            <v xml:space="preserve">Cheltuieli salariale departamente suport* </v>
          </cell>
        </row>
        <row r="58">
          <cell r="A58" t="str">
            <v>11.2</v>
          </cell>
          <cell r="B58" t="str">
            <v>Cheltuieli de functionare si administrative*</v>
          </cell>
        </row>
        <row r="59">
          <cell r="B59" t="str">
            <v> TOTAL CAPITOL 11</v>
          </cell>
        </row>
        <row r="60">
          <cell r="A60" t="str">
            <v>12</v>
          </cell>
          <cell r="B60" t="str">
            <v>CAPITOLUL 12   Alte servicii stabilite prin ghidurile specifice</v>
          </cell>
        </row>
        <row r="61">
          <cell r="A61" t="str">
            <v>12.1.</v>
          </cell>
          <cell r="B61" t="str">
            <v>se vor enumera subcategoriile aplicabile în conformotate cu ghidurile specifice</v>
          </cell>
        </row>
        <row r="62">
          <cell r="B62" t="str">
            <v>TOTAL CAPITOL 14</v>
          </cell>
        </row>
        <row r="63">
          <cell r="B63" t="str">
            <v>TOTAL GENERAL</v>
          </cell>
        </row>
        <row r="72">
          <cell r="A72" t="str">
            <v>I</v>
          </cell>
          <cell r="B72" t="str">
            <v>Valoarea totală a cererii de finantare, din care :</v>
          </cell>
        </row>
        <row r="73">
          <cell r="A73" t="str">
            <v>a.</v>
          </cell>
          <cell r="B73" t="str">
            <v>Valoarea totala neeligibilă, inclusiv TVA aferent</v>
          </cell>
        </row>
        <row r="74">
          <cell r="A74" t="str">
            <v>b.</v>
          </cell>
          <cell r="B74" t="str">
            <v>Valoarea totala eligibilă, inclusiv TVA aferent</v>
          </cell>
        </row>
        <row r="75">
          <cell r="A75" t="str">
            <v>II</v>
          </cell>
          <cell r="B75" t="str">
            <v>Contribuţia proprie, din care :</v>
          </cell>
        </row>
        <row r="76">
          <cell r="A76" t="str">
            <v>a.</v>
          </cell>
          <cell r="B76" t="str">
            <v>Contribuţia solicitantului la cheltuieli eligibile , inclusiv TVA aferent</v>
          </cell>
        </row>
        <row r="77">
          <cell r="A77" t="str">
            <v>b.</v>
          </cell>
          <cell r="B77" t="str">
            <v>Contribuţia solicitantului la cheltuieli neeligibile, inclusiv TVA aferent</v>
          </cell>
        </row>
        <row r="79">
          <cell r="A79" t="str">
            <v>III</v>
          </cell>
          <cell r="B79" t="str">
            <v>ASISTENŢĂ FINANCIARĂ NERAMBURSABILĂ SOLICITATĂ</v>
          </cell>
        </row>
      </sheetData>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7"/>
  <sheetViews>
    <sheetView zoomScaleNormal="100" workbookViewId="0">
      <selection activeCell="E26" sqref="E26"/>
    </sheetView>
  </sheetViews>
  <sheetFormatPr defaultRowHeight="15.75" x14ac:dyDescent="0.2"/>
  <cols>
    <col min="1" max="1" width="44.5703125" style="164" customWidth="1"/>
    <col min="2" max="2" width="91.140625" style="485" customWidth="1"/>
    <col min="3" max="16384" width="9.140625" style="29"/>
  </cols>
  <sheetData>
    <row r="1" spans="1:2" s="385" customFormat="1" ht="15.75" customHeight="1" x14ac:dyDescent="0.2">
      <c r="A1" s="696" t="s">
        <v>693</v>
      </c>
      <c r="B1" s="696"/>
    </row>
    <row r="2" spans="1:2" s="385" customFormat="1" ht="40.5" customHeight="1" x14ac:dyDescent="0.2">
      <c r="A2" s="697" t="s">
        <v>694</v>
      </c>
      <c r="B2" s="696"/>
    </row>
    <row r="3" spans="1:2" s="385" customFormat="1" ht="15.75" customHeight="1" thickBot="1" x14ac:dyDescent="0.25">
      <c r="A3" s="498"/>
      <c r="B3" s="498"/>
    </row>
    <row r="4" spans="1:2" s="385" customFormat="1" ht="15.75" customHeight="1" x14ac:dyDescent="0.2">
      <c r="A4" s="499" t="s">
        <v>623</v>
      </c>
      <c r="B4" s="500"/>
    </row>
    <row r="5" spans="1:2" s="385" customFormat="1" ht="15.75" customHeight="1" x14ac:dyDescent="0.2">
      <c r="A5" s="501"/>
      <c r="B5" s="659" t="s">
        <v>624</v>
      </c>
    </row>
    <row r="6" spans="1:2" s="385" customFormat="1" ht="15.75" customHeight="1" x14ac:dyDescent="0.2">
      <c r="A6" s="501"/>
      <c r="B6" s="659" t="s">
        <v>625</v>
      </c>
    </row>
    <row r="7" spans="1:2" s="385" customFormat="1" ht="15.75" customHeight="1" thickBot="1" x14ac:dyDescent="0.25">
      <c r="A7" s="502"/>
      <c r="B7" s="503"/>
    </row>
    <row r="8" spans="1:2" s="385" customFormat="1" ht="15.75" customHeight="1" x14ac:dyDescent="0.2">
      <c r="A8" s="498"/>
      <c r="B8" s="498"/>
    </row>
    <row r="10" spans="1:2" ht="32.25" hidden="1" thickTop="1" x14ac:dyDescent="0.2">
      <c r="A10" s="486" t="s">
        <v>575</v>
      </c>
      <c r="B10" s="487"/>
    </row>
    <row r="11" spans="1:2" hidden="1" x14ac:dyDescent="0.2">
      <c r="A11" s="488"/>
      <c r="B11" s="489" t="s">
        <v>576</v>
      </c>
    </row>
    <row r="12" spans="1:2" ht="15.75" hidden="1" customHeight="1" x14ac:dyDescent="0.2">
      <c r="A12" s="488"/>
      <c r="B12" s="489" t="s">
        <v>592</v>
      </c>
    </row>
    <row r="13" spans="1:2" ht="33.75" hidden="1" customHeight="1" x14ac:dyDescent="0.2">
      <c r="A13" s="488"/>
      <c r="B13" s="489" t="s">
        <v>587</v>
      </c>
    </row>
    <row r="14" spans="1:2" ht="16.5" hidden="1" customHeight="1" x14ac:dyDescent="0.2">
      <c r="A14" s="488"/>
      <c r="B14" s="489" t="s">
        <v>588</v>
      </c>
    </row>
    <row r="15" spans="1:2" ht="16.5" hidden="1" thickBot="1" x14ac:dyDescent="0.25">
      <c r="A15" s="490"/>
      <c r="B15" s="491"/>
    </row>
    <row r="16" spans="1:2" ht="16.5" hidden="1" thickTop="1" x14ac:dyDescent="0.2"/>
    <row r="18" spans="1:3" ht="26.25" customHeight="1" x14ac:dyDescent="0.2">
      <c r="A18" s="694" t="s">
        <v>729</v>
      </c>
      <c r="B18" s="694"/>
    </row>
    <row r="19" spans="1:3" ht="97.5" customHeight="1" x14ac:dyDescent="0.25">
      <c r="A19" s="698" t="s">
        <v>707</v>
      </c>
      <c r="B19" s="698"/>
      <c r="C19" s="492"/>
    </row>
    <row r="20" spans="1:3" ht="15.75" customHeight="1" x14ac:dyDescent="0.2">
      <c r="A20" s="694" t="s">
        <v>392</v>
      </c>
      <c r="B20" s="694"/>
    </row>
    <row r="21" spans="1:3" ht="15.75" customHeight="1" x14ac:dyDescent="0.2">
      <c r="A21" s="694" t="s">
        <v>402</v>
      </c>
      <c r="B21" s="694"/>
    </row>
    <row r="22" spans="1:3" ht="33" customHeight="1" x14ac:dyDescent="0.2">
      <c r="A22" s="694" t="s">
        <v>593</v>
      </c>
      <c r="B22" s="694"/>
    </row>
    <row r="23" spans="1:3" ht="15.75" customHeight="1" x14ac:dyDescent="0.2">
      <c r="A23" s="695" t="s">
        <v>632</v>
      </c>
      <c r="B23" s="695"/>
    </row>
    <row r="24" spans="1:3" ht="15.75" customHeight="1" x14ac:dyDescent="0.2">
      <c r="A24" s="695" t="s">
        <v>642</v>
      </c>
      <c r="B24" s="695"/>
    </row>
    <row r="25" spans="1:3" x14ac:dyDescent="0.2">
      <c r="A25" s="164" t="s">
        <v>393</v>
      </c>
    </row>
    <row r="27" spans="1:3" ht="18.75" x14ac:dyDescent="0.2">
      <c r="A27" s="493" t="s">
        <v>394</v>
      </c>
    </row>
    <row r="28" spans="1:3" hidden="1" x14ac:dyDescent="0.2">
      <c r="A28" s="253" t="s">
        <v>395</v>
      </c>
      <c r="B28" s="494" t="s">
        <v>396</v>
      </c>
    </row>
    <row r="29" spans="1:3" ht="31.5" hidden="1" x14ac:dyDescent="0.2">
      <c r="A29" s="253" t="s">
        <v>591</v>
      </c>
      <c r="B29" s="494" t="s">
        <v>590</v>
      </c>
    </row>
    <row r="30" spans="1:3" x14ac:dyDescent="0.25">
      <c r="A30" s="384" t="s">
        <v>708</v>
      </c>
      <c r="B30" s="494" t="s">
        <v>456</v>
      </c>
    </row>
    <row r="31" spans="1:3" ht="31.5" x14ac:dyDescent="0.25">
      <c r="A31" s="384" t="s">
        <v>709</v>
      </c>
      <c r="B31" s="495" t="s">
        <v>734</v>
      </c>
    </row>
    <row r="32" spans="1:3" ht="31.5" x14ac:dyDescent="0.25">
      <c r="A32" s="384" t="s">
        <v>710</v>
      </c>
      <c r="B32" s="494" t="s">
        <v>397</v>
      </c>
    </row>
    <row r="33" spans="1:2" x14ac:dyDescent="0.2">
      <c r="A33" s="496"/>
    </row>
    <row r="34" spans="1:2" x14ac:dyDescent="0.2">
      <c r="A34" s="155"/>
    </row>
    <row r="35" spans="1:2" x14ac:dyDescent="0.2">
      <c r="A35" s="155"/>
    </row>
    <row r="36" spans="1:2" ht="18.75" x14ac:dyDescent="0.2">
      <c r="A36" s="493" t="s">
        <v>398</v>
      </c>
    </row>
    <row r="37" spans="1:2" ht="47.25" hidden="1" x14ac:dyDescent="0.2">
      <c r="A37" s="254" t="s">
        <v>577</v>
      </c>
      <c r="B37" s="495" t="s">
        <v>457</v>
      </c>
    </row>
    <row r="38" spans="1:2" ht="47.25" hidden="1" x14ac:dyDescent="0.2">
      <c r="A38" s="254" t="s">
        <v>578</v>
      </c>
      <c r="B38" s="495" t="s">
        <v>458</v>
      </c>
    </row>
    <row r="39" spans="1:2" ht="31.5" x14ac:dyDescent="0.25">
      <c r="A39" s="384" t="s">
        <v>711</v>
      </c>
      <c r="B39" s="494" t="s">
        <v>399</v>
      </c>
    </row>
    <row r="40" spans="1:2" x14ac:dyDescent="0.25">
      <c r="A40" s="384" t="s">
        <v>712</v>
      </c>
      <c r="B40" s="494" t="s">
        <v>400</v>
      </c>
    </row>
    <row r="41" spans="1:2" x14ac:dyDescent="0.25">
      <c r="A41" s="384" t="s">
        <v>713</v>
      </c>
      <c r="B41" s="494" t="s">
        <v>401</v>
      </c>
    </row>
    <row r="42" spans="1:2" ht="31.5" x14ac:dyDescent="0.25">
      <c r="A42" s="384" t="s">
        <v>714</v>
      </c>
      <c r="B42" s="494" t="s">
        <v>436</v>
      </c>
    </row>
    <row r="43" spans="1:2" x14ac:dyDescent="0.2">
      <c r="A43" s="156"/>
    </row>
    <row r="44" spans="1:2" ht="85.5" hidden="1" customHeight="1" x14ac:dyDescent="0.2">
      <c r="A44" s="693" t="s">
        <v>633</v>
      </c>
      <c r="B44" s="693"/>
    </row>
    <row r="45" spans="1:2" x14ac:dyDescent="0.2">
      <c r="A45" s="497"/>
    </row>
    <row r="46" spans="1:2" x14ac:dyDescent="0.2">
      <c r="A46" s="497"/>
    </row>
    <row r="47" spans="1:2" x14ac:dyDescent="0.2">
      <c r="A47" s="497"/>
    </row>
  </sheetData>
  <sheetProtection password="A0A7" sheet="1" objects="1" scenarios="1"/>
  <mergeCells count="10">
    <mergeCell ref="A44:B44"/>
    <mergeCell ref="A21:B21"/>
    <mergeCell ref="A23:B23"/>
    <mergeCell ref="A22:B22"/>
    <mergeCell ref="A1:B1"/>
    <mergeCell ref="A2:B2"/>
    <mergeCell ref="A19:B19"/>
    <mergeCell ref="A20:B20"/>
    <mergeCell ref="A24:B24"/>
    <mergeCell ref="A18:B18"/>
  </mergeCells>
  <hyperlinks>
    <hyperlink ref="A37" location="'3 Analiza financiara-indicatori'!A1" display="3 Analiza financiara - indicatori"/>
    <hyperlink ref="A28" location="'1 Bilant'!A1" display="1 Bilant"/>
    <hyperlink ref="A29" location="'2 Cont RE'!A1" display="2 Cont RE"/>
    <hyperlink ref="A38" location="'4 Risc beneficiar'!A1" display="4 Risc beneficiar"/>
    <hyperlink ref="A30" location="' Buget cerere'!A1" display="Buget cerere"/>
    <hyperlink ref="A31" location="' Investitie'!A1" display=" Investitie"/>
    <hyperlink ref="A32" location="' Proiectii financiare'!A1" display="Proiectii financiare"/>
    <hyperlink ref="A39" location="' Proiectii financiare'!A1" display=" Proiectii financiare"/>
    <hyperlink ref="A40" location="'Rentabilitate investitie'!A1" display="Rentabilitate investitie"/>
    <hyperlink ref="A41" location="'Sustenabilitate (2)'!A1" display="Sustenabilitate"/>
    <hyperlink ref="A42" location="' Funding-gap'!A1" display="Funding gap"/>
  </hyperlinks>
  <pageMargins left="0.70866141732283472" right="0.70866141732283472" top="0.74803149606299213" bottom="0.74803149606299213" header="0.31496062992125984" footer="0.31496062992125984"/>
  <pageSetup paperSize="9" scale="97" fitToHeight="0" orientation="landscape" horizontalDpi="1200" verticalDpi="1200" r:id="rId1"/>
  <headerFooter>
    <oddHeader>&amp;C&amp;"Arial,Bold"&amp;16&amp;K03+000INTRODUCERE</oddHead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O55"/>
  <sheetViews>
    <sheetView topLeftCell="A26" zoomScale="120" zoomScaleNormal="120" workbookViewId="0">
      <selection activeCell="D6" sqref="D6"/>
    </sheetView>
  </sheetViews>
  <sheetFormatPr defaultRowHeight="12.75" x14ac:dyDescent="0.2"/>
  <cols>
    <col min="1" max="1" width="34.7109375" style="29" customWidth="1"/>
    <col min="2" max="2" width="15.5703125" style="29" bestFit="1" customWidth="1"/>
    <col min="3" max="3" width="11" style="613" customWidth="1"/>
    <col min="4" max="4" width="11.85546875" style="613" bestFit="1" customWidth="1"/>
    <col min="5" max="5" width="12.85546875" style="29" customWidth="1"/>
    <col min="6" max="7" width="11.85546875" style="29" bestFit="1" customWidth="1"/>
    <col min="8" max="11" width="11" style="29" customWidth="1"/>
    <col min="12" max="16" width="10.42578125" style="29" bestFit="1" customWidth="1"/>
    <col min="17" max="17" width="11.42578125" style="29" customWidth="1"/>
    <col min="18" max="16384" width="9.140625" style="29"/>
  </cols>
  <sheetData>
    <row r="1" spans="1:22" s="581" customFormat="1" ht="33" customHeight="1" x14ac:dyDescent="0.3">
      <c r="A1" s="580" t="s">
        <v>423</v>
      </c>
      <c r="B1" s="580"/>
      <c r="C1" s="580"/>
      <c r="D1" s="580"/>
      <c r="E1" s="580"/>
      <c r="F1" s="580"/>
      <c r="G1" s="580"/>
      <c r="H1" s="580"/>
      <c r="I1" s="580"/>
      <c r="J1" s="580"/>
      <c r="K1" s="580"/>
      <c r="L1" s="580"/>
    </row>
    <row r="2" spans="1:22" s="310" customFormat="1" ht="19.5" customHeight="1" x14ac:dyDescent="0.2">
      <c r="A2" s="761" t="s">
        <v>442</v>
      </c>
      <c r="B2" s="761"/>
      <c r="C2" s="761"/>
      <c r="D2" s="761"/>
      <c r="E2" s="761"/>
      <c r="F2" s="761"/>
      <c r="G2" s="761"/>
      <c r="H2" s="761"/>
      <c r="I2" s="761"/>
      <c r="J2" s="761"/>
      <c r="K2" s="761"/>
      <c r="L2" s="761"/>
    </row>
    <row r="3" spans="1:22" s="250" customFormat="1" x14ac:dyDescent="0.2">
      <c r="C3" s="582"/>
      <c r="D3" s="582"/>
    </row>
    <row r="4" spans="1:22" s="250" customFormat="1" x14ac:dyDescent="0.2">
      <c r="A4" s="583" t="s">
        <v>89</v>
      </c>
      <c r="B4" s="584">
        <v>0.04</v>
      </c>
      <c r="C4" s="582"/>
      <c r="D4" s="582"/>
    </row>
    <row r="5" spans="1:22" s="588" customFormat="1" ht="13.5" x14ac:dyDescent="0.25">
      <c r="A5" s="585" t="s">
        <v>90</v>
      </c>
      <c r="B5" s="586" t="s">
        <v>91</v>
      </c>
      <c r="C5" s="587"/>
      <c r="D5" s="587">
        <v>1</v>
      </c>
      <c r="E5" s="587">
        <v>2</v>
      </c>
      <c r="F5" s="587">
        <v>3</v>
      </c>
      <c r="G5" s="587">
        <v>4</v>
      </c>
      <c r="H5" s="587">
        <v>5</v>
      </c>
      <c r="I5" s="587">
        <v>6</v>
      </c>
      <c r="J5" s="587">
        <v>7</v>
      </c>
      <c r="K5" s="587">
        <v>8</v>
      </c>
      <c r="L5" s="587">
        <v>9</v>
      </c>
      <c r="M5" s="587">
        <v>10</v>
      </c>
      <c r="N5" s="587">
        <v>11</v>
      </c>
      <c r="O5" s="587">
        <v>12</v>
      </c>
      <c r="P5" s="587">
        <v>13</v>
      </c>
      <c r="Q5" s="587">
        <v>14</v>
      </c>
    </row>
    <row r="6" spans="1:22" s="591" customFormat="1" ht="15" x14ac:dyDescent="0.2">
      <c r="A6" s="589" t="s">
        <v>584</v>
      </c>
      <c r="B6" s="477">
        <f t="shared" ref="B6:B13" si="0">SUM(D6:Q6)</f>
        <v>0</v>
      </c>
      <c r="C6" s="590"/>
      <c r="D6" s="590">
        <f>' Proiectii financiare'!E214-' Proiectii financiare'!E165</f>
        <v>0</v>
      </c>
      <c r="E6" s="590">
        <f>' Proiectii financiare'!F214-' Proiectii financiare'!F165</f>
        <v>0</v>
      </c>
      <c r="F6" s="590">
        <f>' Proiectii financiare'!G214-' Proiectii financiare'!G165</f>
        <v>0</v>
      </c>
      <c r="G6" s="590">
        <f>' Proiectii financiare'!H214-' Proiectii financiare'!H165</f>
        <v>0</v>
      </c>
      <c r="H6" s="590">
        <f>' Proiectii financiare'!I214-' Proiectii financiare'!I165</f>
        <v>0</v>
      </c>
      <c r="I6" s="590">
        <f>' Proiectii financiare'!J214-' Proiectii financiare'!J165</f>
        <v>0</v>
      </c>
      <c r="J6" s="590">
        <f>' Proiectii financiare'!K214-' Proiectii financiare'!K165</f>
        <v>0</v>
      </c>
      <c r="K6" s="590">
        <f>' Proiectii financiare'!L214-' Proiectii financiare'!L165</f>
        <v>0</v>
      </c>
      <c r="L6" s="590">
        <f>' Proiectii financiare'!M214-' Proiectii financiare'!M165</f>
        <v>0</v>
      </c>
      <c r="M6" s="590">
        <f>' Proiectii financiare'!N214-' Proiectii financiare'!N165</f>
        <v>0</v>
      </c>
      <c r="N6" s="590">
        <f>' Proiectii financiare'!O214-' Proiectii financiare'!O165</f>
        <v>0</v>
      </c>
      <c r="O6" s="590">
        <f>' Proiectii financiare'!P214-' Proiectii financiare'!P165</f>
        <v>0</v>
      </c>
      <c r="P6" s="590">
        <f>' Proiectii financiare'!Q214-' Proiectii financiare'!Q165</f>
        <v>0</v>
      </c>
      <c r="Q6" s="590">
        <f>' Proiectii financiare'!R214-' Proiectii financiare'!R165</f>
        <v>0</v>
      </c>
      <c r="V6" s="592"/>
    </row>
    <row r="7" spans="1:22" s="591" customFormat="1" ht="15" x14ac:dyDescent="0.2">
      <c r="A7" s="373" t="s">
        <v>583</v>
      </c>
      <c r="B7" s="478">
        <f t="shared" si="0"/>
        <v>0</v>
      </c>
      <c r="C7" s="632"/>
      <c r="D7" s="632"/>
      <c r="E7" s="632"/>
      <c r="F7" s="632"/>
      <c r="G7" s="632"/>
      <c r="H7" s="632"/>
      <c r="I7" s="632"/>
      <c r="J7" s="632"/>
      <c r="K7" s="632"/>
      <c r="L7" s="632"/>
      <c r="M7" s="632"/>
      <c r="N7" s="632"/>
      <c r="O7" s="632"/>
      <c r="P7" s="632"/>
      <c r="Q7" s="632">
        <f>O54</f>
        <v>0</v>
      </c>
      <c r="V7" s="592"/>
    </row>
    <row r="8" spans="1:22" s="357" customFormat="1" ht="15" x14ac:dyDescent="0.2">
      <c r="A8" s="593" t="s">
        <v>92</v>
      </c>
      <c r="B8" s="424">
        <f t="shared" si="0"/>
        <v>0</v>
      </c>
      <c r="C8" s="594"/>
      <c r="D8" s="594">
        <f>D6+D7</f>
        <v>0</v>
      </c>
      <c r="E8" s="594">
        <f t="shared" ref="E8:Q8" si="1">E6+E7</f>
        <v>0</v>
      </c>
      <c r="F8" s="594">
        <f t="shared" si="1"/>
        <v>0</v>
      </c>
      <c r="G8" s="594">
        <f t="shared" si="1"/>
        <v>0</v>
      </c>
      <c r="H8" s="594">
        <f t="shared" si="1"/>
        <v>0</v>
      </c>
      <c r="I8" s="594">
        <f t="shared" si="1"/>
        <v>0</v>
      </c>
      <c r="J8" s="594">
        <f t="shared" si="1"/>
        <v>0</v>
      </c>
      <c r="K8" s="594">
        <f t="shared" si="1"/>
        <v>0</v>
      </c>
      <c r="L8" s="594">
        <f t="shared" si="1"/>
        <v>0</v>
      </c>
      <c r="M8" s="594">
        <f t="shared" si="1"/>
        <v>0</v>
      </c>
      <c r="N8" s="594">
        <f t="shared" si="1"/>
        <v>0</v>
      </c>
      <c r="O8" s="594">
        <f t="shared" si="1"/>
        <v>0</v>
      </c>
      <c r="P8" s="594">
        <f t="shared" si="1"/>
        <v>0</v>
      </c>
      <c r="Q8" s="594">
        <f t="shared" si="1"/>
        <v>0</v>
      </c>
      <c r="V8" s="358"/>
    </row>
    <row r="9" spans="1:22" s="591" customFormat="1" ht="15" x14ac:dyDescent="0.2">
      <c r="A9" s="589" t="s">
        <v>595</v>
      </c>
      <c r="B9" s="424">
        <f t="shared" si="0"/>
        <v>0</v>
      </c>
      <c r="C9" s="63"/>
      <c r="D9" s="63">
        <f>' Proiectii financiare'!E215-' Proiectii financiare'!E211</f>
        <v>0</v>
      </c>
      <c r="E9" s="63">
        <f>' Proiectii financiare'!F215-' Proiectii financiare'!F211</f>
        <v>0</v>
      </c>
      <c r="F9" s="63">
        <f>' Proiectii financiare'!G215-' Proiectii financiare'!G211</f>
        <v>0</v>
      </c>
      <c r="G9" s="63">
        <f>' Proiectii financiare'!H215-' Proiectii financiare'!H211</f>
        <v>0</v>
      </c>
      <c r="H9" s="63">
        <f>' Proiectii financiare'!I215-' Proiectii financiare'!I211</f>
        <v>0</v>
      </c>
      <c r="I9" s="63">
        <f>' Proiectii financiare'!J215-' Proiectii financiare'!J211</f>
        <v>0</v>
      </c>
      <c r="J9" s="63">
        <f>' Proiectii financiare'!K215-' Proiectii financiare'!K211</f>
        <v>0</v>
      </c>
      <c r="K9" s="63">
        <f>' Proiectii financiare'!L215-' Proiectii financiare'!L211</f>
        <v>0</v>
      </c>
      <c r="L9" s="63">
        <f>' Proiectii financiare'!M215-' Proiectii financiare'!M211</f>
        <v>0</v>
      </c>
      <c r="M9" s="63">
        <f>' Proiectii financiare'!N215-' Proiectii financiare'!N211</f>
        <v>0</v>
      </c>
      <c r="N9" s="63">
        <f>' Proiectii financiare'!O215-' Proiectii financiare'!O211</f>
        <v>0</v>
      </c>
      <c r="O9" s="63">
        <f>' Proiectii financiare'!P215-' Proiectii financiare'!P211</f>
        <v>0</v>
      </c>
      <c r="P9" s="63">
        <f>' Proiectii financiare'!Q215-' Proiectii financiare'!Q211</f>
        <v>0</v>
      </c>
      <c r="Q9" s="63">
        <f>' Proiectii financiare'!R215-' Proiectii financiare'!R211</f>
        <v>0</v>
      </c>
      <c r="V9" s="592"/>
    </row>
    <row r="10" spans="1:22" s="591" customFormat="1" ht="15" x14ac:dyDescent="0.2">
      <c r="A10" s="589" t="s">
        <v>295</v>
      </c>
      <c r="B10" s="478">
        <f t="shared" si="0"/>
        <v>0</v>
      </c>
      <c r="C10" s="63"/>
      <c r="D10" s="63">
        <f>' Investitie'!F81</f>
        <v>0</v>
      </c>
      <c r="E10" s="63">
        <f>' Investitie'!G81</f>
        <v>0</v>
      </c>
      <c r="F10" s="63">
        <f>' Investitie'!H81</f>
        <v>0</v>
      </c>
      <c r="G10" s="63">
        <f>' Investitie'!I81</f>
        <v>0</v>
      </c>
      <c r="H10" s="63"/>
      <c r="I10" s="63"/>
      <c r="J10" s="63"/>
      <c r="K10" s="63"/>
      <c r="L10" s="63"/>
      <c r="M10" s="63"/>
      <c r="N10" s="63"/>
      <c r="O10" s="63"/>
      <c r="P10" s="63"/>
      <c r="Q10" s="63"/>
      <c r="V10" s="592"/>
    </row>
    <row r="11" spans="1:22" s="357" customFormat="1" ht="15" x14ac:dyDescent="0.2">
      <c r="A11" s="593" t="s">
        <v>93</v>
      </c>
      <c r="B11" s="424">
        <f t="shared" si="0"/>
        <v>0</v>
      </c>
      <c r="C11" s="460"/>
      <c r="D11" s="460">
        <f>SUM(D9:D10)</f>
        <v>0</v>
      </c>
      <c r="E11" s="460">
        <f t="shared" ref="E11:P11" si="2">SUM(E9:E10)</f>
        <v>0</v>
      </c>
      <c r="F11" s="460">
        <f t="shared" si="2"/>
        <v>0</v>
      </c>
      <c r="G11" s="460">
        <f t="shared" si="2"/>
        <v>0</v>
      </c>
      <c r="H11" s="460">
        <f t="shared" si="2"/>
        <v>0</v>
      </c>
      <c r="I11" s="460">
        <f t="shared" si="2"/>
        <v>0</v>
      </c>
      <c r="J11" s="460">
        <f t="shared" si="2"/>
        <v>0</v>
      </c>
      <c r="K11" s="460">
        <f t="shared" si="2"/>
        <v>0</v>
      </c>
      <c r="L11" s="460">
        <f t="shared" si="2"/>
        <v>0</v>
      </c>
      <c r="M11" s="460">
        <f t="shared" si="2"/>
        <v>0</v>
      </c>
      <c r="N11" s="460">
        <f t="shared" si="2"/>
        <v>0</v>
      </c>
      <c r="O11" s="460">
        <f t="shared" si="2"/>
        <v>0</v>
      </c>
      <c r="P11" s="460">
        <f t="shared" si="2"/>
        <v>0</v>
      </c>
      <c r="Q11" s="460">
        <f>SUM(Q9:Q10)</f>
        <v>0</v>
      </c>
      <c r="V11" s="358"/>
    </row>
    <row r="12" spans="1:22" s="357" customFormat="1" ht="15" x14ac:dyDescent="0.2">
      <c r="A12" s="595" t="s">
        <v>94</v>
      </c>
      <c r="B12" s="479">
        <f t="shared" si="0"/>
        <v>0</v>
      </c>
      <c r="C12" s="458"/>
      <c r="D12" s="458">
        <f>D8-D11</f>
        <v>0</v>
      </c>
      <c r="E12" s="458">
        <f t="shared" ref="E12:Q12" si="3">E8-E11</f>
        <v>0</v>
      </c>
      <c r="F12" s="458">
        <f t="shared" si="3"/>
        <v>0</v>
      </c>
      <c r="G12" s="458">
        <f t="shared" si="3"/>
        <v>0</v>
      </c>
      <c r="H12" s="458">
        <f t="shared" si="3"/>
        <v>0</v>
      </c>
      <c r="I12" s="458">
        <f t="shared" si="3"/>
        <v>0</v>
      </c>
      <c r="J12" s="458">
        <f t="shared" si="3"/>
        <v>0</v>
      </c>
      <c r="K12" s="458">
        <f t="shared" si="3"/>
        <v>0</v>
      </c>
      <c r="L12" s="458">
        <f t="shared" si="3"/>
        <v>0</v>
      </c>
      <c r="M12" s="458">
        <f t="shared" si="3"/>
        <v>0</v>
      </c>
      <c r="N12" s="458">
        <f t="shared" si="3"/>
        <v>0</v>
      </c>
      <c r="O12" s="458">
        <f t="shared" si="3"/>
        <v>0</v>
      </c>
      <c r="P12" s="458">
        <f t="shared" si="3"/>
        <v>0</v>
      </c>
      <c r="Q12" s="458">
        <f t="shared" si="3"/>
        <v>0</v>
      </c>
      <c r="V12" s="358"/>
    </row>
    <row r="13" spans="1:22" s="357" customFormat="1" ht="15" x14ac:dyDescent="0.2">
      <c r="A13" s="595" t="s">
        <v>95</v>
      </c>
      <c r="B13" s="479">
        <f t="shared" si="0"/>
        <v>0</v>
      </c>
      <c r="C13" s="458"/>
      <c r="D13" s="458">
        <f>D12*POWER(1+$B$4,-D5)</f>
        <v>0</v>
      </c>
      <c r="E13" s="458">
        <f t="shared" ref="E13:Q13" si="4">E12*POWER(1+$B$4,-E5)</f>
        <v>0</v>
      </c>
      <c r="F13" s="458">
        <f t="shared" si="4"/>
        <v>0</v>
      </c>
      <c r="G13" s="458">
        <f t="shared" si="4"/>
        <v>0</v>
      </c>
      <c r="H13" s="458">
        <f t="shared" si="4"/>
        <v>0</v>
      </c>
      <c r="I13" s="458">
        <f t="shared" si="4"/>
        <v>0</v>
      </c>
      <c r="J13" s="458">
        <f t="shared" si="4"/>
        <v>0</v>
      </c>
      <c r="K13" s="458">
        <f t="shared" si="4"/>
        <v>0</v>
      </c>
      <c r="L13" s="458">
        <f t="shared" si="4"/>
        <v>0</v>
      </c>
      <c r="M13" s="458">
        <f t="shared" si="4"/>
        <v>0</v>
      </c>
      <c r="N13" s="458">
        <f t="shared" si="4"/>
        <v>0</v>
      </c>
      <c r="O13" s="458">
        <f t="shared" si="4"/>
        <v>0</v>
      </c>
      <c r="P13" s="458">
        <f t="shared" si="4"/>
        <v>0</v>
      </c>
      <c r="Q13" s="458">
        <f t="shared" si="4"/>
        <v>0</v>
      </c>
      <c r="V13" s="358"/>
    </row>
    <row r="14" spans="1:22" s="357" customFormat="1" ht="15" x14ac:dyDescent="0.2">
      <c r="A14" s="595" t="s">
        <v>256</v>
      </c>
      <c r="B14" s="458">
        <f>' Funding-gap'!D14</f>
        <v>0</v>
      </c>
      <c r="C14" s="596"/>
      <c r="D14" s="596"/>
      <c r="E14" s="597"/>
      <c r="F14" s="597"/>
      <c r="G14" s="597"/>
      <c r="H14" s="597"/>
      <c r="I14" s="597"/>
      <c r="J14" s="597"/>
      <c r="K14" s="597"/>
      <c r="L14" s="597"/>
      <c r="M14" s="597"/>
      <c r="N14" s="597"/>
      <c r="O14" s="597"/>
      <c r="P14" s="597"/>
      <c r="Q14" s="597"/>
      <c r="V14" s="358"/>
    </row>
    <row r="15" spans="1:22" s="602" customFormat="1" ht="31.5" hidden="1" x14ac:dyDescent="0.25">
      <c r="A15" s="598" t="s">
        <v>289</v>
      </c>
      <c r="B15" s="463">
        <f>SUM(D13:Q13)</f>
        <v>0</v>
      </c>
      <c r="C15" s="599"/>
      <c r="D15" s="600" t="str">
        <f>IF(B15&lt;0,"&lt;0","&gt;0")</f>
        <v>&gt;0</v>
      </c>
      <c r="E15" s="601"/>
      <c r="V15" s="603"/>
    </row>
    <row r="16" spans="1:22" s="602" customFormat="1" ht="31.5" hidden="1" x14ac:dyDescent="0.25">
      <c r="A16" s="604" t="s">
        <v>290</v>
      </c>
      <c r="B16" s="605" t="str">
        <f>IFERROR(IRR(D12:Q12),"")</f>
        <v/>
      </c>
      <c r="C16" s="599"/>
      <c r="D16" s="599" t="str">
        <f>IF(B16="","&lt;4%",IF(B16&lt;4%,"&lt;4%","&gt;4%"))</f>
        <v>&lt;4%</v>
      </c>
      <c r="E16" s="606"/>
      <c r="V16" s="603"/>
    </row>
    <row r="17" spans="1:22" s="591" customFormat="1" ht="31.5" hidden="1" x14ac:dyDescent="0.25">
      <c r="A17" s="604" t="s">
        <v>291</v>
      </c>
      <c r="B17" s="605" t="str">
        <f>IF(B15&gt;0,B15/B14,"")</f>
        <v/>
      </c>
      <c r="C17" s="607"/>
      <c r="D17" s="607"/>
      <c r="E17" s="608" t="e">
        <f>B6/B11</f>
        <v>#DIV/0!</v>
      </c>
      <c r="V17" s="592"/>
    </row>
    <row r="18" spans="1:22" hidden="1" x14ac:dyDescent="0.2"/>
    <row r="19" spans="1:22" ht="15.75" hidden="1" x14ac:dyDescent="0.25">
      <c r="A19" s="609" t="s">
        <v>257</v>
      </c>
      <c r="B19" s="601"/>
      <c r="C19" s="601"/>
      <c r="D19" s="601"/>
      <c r="E19" s="601"/>
      <c r="F19" s="601"/>
      <c r="G19" s="602"/>
      <c r="H19" s="602"/>
      <c r="I19" s="602"/>
      <c r="J19" s="610"/>
      <c r="K19" s="610"/>
    </row>
    <row r="20" spans="1:22" ht="15.75" hidden="1" x14ac:dyDescent="0.25">
      <c r="A20" s="610" t="s">
        <v>258</v>
      </c>
      <c r="B20" s="610" t="s">
        <v>259</v>
      </c>
      <c r="C20" s="610"/>
      <c r="D20" s="610"/>
      <c r="E20" s="610"/>
      <c r="F20" s="610"/>
      <c r="G20" s="602"/>
      <c r="H20" s="602"/>
      <c r="I20" s="602"/>
      <c r="J20" s="610"/>
      <c r="K20" s="610"/>
    </row>
    <row r="21" spans="1:22" ht="15.75" hidden="1" x14ac:dyDescent="0.25">
      <c r="A21" s="610" t="s">
        <v>260</v>
      </c>
      <c r="B21" s="610" t="s">
        <v>261</v>
      </c>
      <c r="C21" s="610"/>
      <c r="D21" s="611"/>
      <c r="E21" s="610"/>
      <c r="F21" s="610"/>
      <c r="G21" s="591"/>
      <c r="H21" s="591"/>
      <c r="I21" s="591"/>
      <c r="J21" s="610"/>
      <c r="K21" s="610"/>
    </row>
    <row r="22" spans="1:22" ht="15.75" hidden="1" x14ac:dyDescent="0.25">
      <c r="A22" s="612"/>
      <c r="B22" s="610"/>
      <c r="C22" s="310"/>
      <c r="D22" s="610"/>
      <c r="E22" s="610"/>
      <c r="F22" s="610"/>
      <c r="G22" s="310"/>
    </row>
    <row r="23" spans="1:22" ht="27" customHeight="1" x14ac:dyDescent="0.2">
      <c r="A23" s="762"/>
      <c r="B23" s="762"/>
      <c r="C23" s="762"/>
      <c r="D23" s="762"/>
      <c r="E23" s="310"/>
      <c r="F23" s="310"/>
      <c r="G23" s="310"/>
    </row>
    <row r="24" spans="1:22" ht="26.25" customHeight="1" x14ac:dyDescent="0.2">
      <c r="A24" s="762" t="s">
        <v>582</v>
      </c>
      <c r="B24" s="762"/>
      <c r="C24" s="762"/>
      <c r="D24" s="762"/>
    </row>
    <row r="25" spans="1:22" ht="14.25" customHeight="1" x14ac:dyDescent="0.2"/>
    <row r="26" spans="1:22" s="468" customFormat="1" ht="9" customHeight="1" x14ac:dyDescent="0.2">
      <c r="A26" s="760" t="s">
        <v>687</v>
      </c>
      <c r="B26" s="760"/>
      <c r="C26" s="760"/>
      <c r="D26" s="760"/>
      <c r="E26" s="760"/>
      <c r="F26" s="760"/>
      <c r="G26" s="760"/>
      <c r="H26" s="760"/>
      <c r="I26" s="760"/>
      <c r="J26" s="760"/>
      <c r="K26" s="760"/>
      <c r="L26" s="467"/>
      <c r="M26" s="467"/>
    </row>
    <row r="27" spans="1:22" s="468" customFormat="1" ht="9" customHeight="1" x14ac:dyDescent="0.2">
      <c r="A27" s="760"/>
      <c r="B27" s="760"/>
      <c r="C27" s="760"/>
      <c r="D27" s="760"/>
      <c r="E27" s="760"/>
      <c r="F27" s="760"/>
      <c r="G27" s="760"/>
      <c r="H27" s="760"/>
      <c r="I27" s="760"/>
      <c r="J27" s="760"/>
      <c r="K27" s="760"/>
      <c r="L27" s="467"/>
      <c r="M27" s="467"/>
    </row>
    <row r="28" spans="1:22" s="468" customFormat="1" ht="20.25" customHeight="1" x14ac:dyDescent="0.2">
      <c r="A28" s="760"/>
      <c r="B28" s="760"/>
      <c r="C28" s="760"/>
      <c r="D28" s="760"/>
      <c r="E28" s="760"/>
      <c r="F28" s="760"/>
      <c r="G28" s="760"/>
      <c r="H28" s="760"/>
      <c r="I28" s="760"/>
      <c r="J28" s="760"/>
      <c r="K28" s="760"/>
      <c r="L28" s="467"/>
      <c r="M28" s="467"/>
    </row>
    <row r="29" spans="1:22" s="468" customFormat="1" ht="9" customHeight="1" x14ac:dyDescent="0.2">
      <c r="A29" s="614"/>
      <c r="B29" s="614"/>
      <c r="C29" s="614"/>
      <c r="D29" s="614"/>
      <c r="E29" s="614"/>
      <c r="F29" s="614"/>
      <c r="G29" s="614"/>
      <c r="H29" s="614"/>
      <c r="I29" s="614"/>
      <c r="J29" s="614"/>
      <c r="K29" s="614"/>
      <c r="L29" s="615"/>
      <c r="M29" s="467"/>
    </row>
    <row r="30" spans="1:22" s="468" customFormat="1" ht="9" customHeight="1" x14ac:dyDescent="0.2">
      <c r="A30" s="614"/>
      <c r="B30" s="614"/>
      <c r="C30" s="614"/>
      <c r="D30" s="614"/>
      <c r="E30" s="614"/>
      <c r="F30" s="614"/>
      <c r="G30" s="614"/>
      <c r="H30" s="614"/>
      <c r="I30" s="614"/>
      <c r="J30" s="614"/>
      <c r="K30" s="614"/>
      <c r="L30" s="615"/>
      <c r="M30" s="467"/>
    </row>
    <row r="31" spans="1:22" s="468" customFormat="1" ht="9" customHeight="1" x14ac:dyDescent="0.2">
      <c r="A31" s="614"/>
      <c r="B31" s="614"/>
      <c r="C31" s="614"/>
      <c r="D31" s="614"/>
      <c r="E31" s="614"/>
      <c r="F31" s="614"/>
      <c r="G31" s="614"/>
      <c r="H31" s="614"/>
      <c r="I31" s="614"/>
      <c r="J31" s="614"/>
      <c r="K31" s="614"/>
      <c r="L31" s="615"/>
      <c r="M31" s="467"/>
    </row>
    <row r="32" spans="1:22" s="468" customFormat="1" ht="9" customHeight="1" x14ac:dyDescent="0.2">
      <c r="A32" s="614"/>
      <c r="B32" s="614"/>
      <c r="C32" s="614"/>
      <c r="D32" s="614"/>
      <c r="E32" s="614"/>
      <c r="F32" s="614"/>
      <c r="G32" s="614"/>
      <c r="H32" s="614"/>
      <c r="I32" s="614"/>
      <c r="J32" s="614"/>
      <c r="K32" s="614"/>
      <c r="L32" s="615"/>
      <c r="M32" s="467"/>
    </row>
    <row r="33" spans="1:13" x14ac:dyDescent="0.2">
      <c r="A33" s="616"/>
      <c r="B33" s="616"/>
      <c r="C33" s="616"/>
      <c r="D33" s="616"/>
      <c r="E33" s="616"/>
      <c r="F33" s="616"/>
      <c r="G33" s="616"/>
      <c r="H33" s="616"/>
      <c r="I33" s="616"/>
      <c r="J33" s="616"/>
      <c r="K33" s="616"/>
      <c r="L33" s="617"/>
      <c r="M33" s="617"/>
    </row>
    <row r="34" spans="1:13" s="468" customFormat="1" ht="12" x14ac:dyDescent="0.2">
      <c r="A34" s="465" t="s">
        <v>634</v>
      </c>
      <c r="B34" s="466"/>
      <c r="C34" s="466"/>
      <c r="D34" s="466"/>
      <c r="E34" s="466"/>
      <c r="F34" s="466"/>
      <c r="G34" s="466"/>
      <c r="H34" s="466"/>
      <c r="I34" s="466"/>
      <c r="J34" s="466"/>
      <c r="K34" s="466"/>
      <c r="L34" s="467"/>
      <c r="M34" s="467"/>
    </row>
    <row r="35" spans="1:13" s="468" customFormat="1" ht="12" x14ac:dyDescent="0.2">
      <c r="A35" s="466"/>
      <c r="B35" s="466"/>
      <c r="C35" s="466"/>
      <c r="D35" s="466"/>
      <c r="E35" s="466"/>
      <c r="F35" s="466"/>
      <c r="G35" s="466"/>
      <c r="H35" s="466"/>
      <c r="I35" s="466"/>
      <c r="J35" s="466"/>
      <c r="K35" s="466"/>
      <c r="L35" s="467"/>
      <c r="M35" s="467"/>
    </row>
    <row r="36" spans="1:13" s="468" customFormat="1" ht="24" x14ac:dyDescent="0.2">
      <c r="A36" s="618" t="s">
        <v>635</v>
      </c>
      <c r="B36" s="618" t="s">
        <v>636</v>
      </c>
      <c r="C36" s="618" t="s">
        <v>637</v>
      </c>
      <c r="D36" s="618" t="s">
        <v>638</v>
      </c>
      <c r="E36" s="618" t="s">
        <v>639</v>
      </c>
      <c r="F36" s="466"/>
      <c r="G36" s="466"/>
      <c r="H36" s="466"/>
      <c r="I36" s="466"/>
      <c r="J36" s="466"/>
      <c r="K36" s="466"/>
      <c r="L36" s="467"/>
      <c r="M36" s="467"/>
    </row>
    <row r="37" spans="1:13" s="468" customFormat="1" ht="12" x14ac:dyDescent="0.2">
      <c r="A37" s="633" t="s">
        <v>682</v>
      </c>
      <c r="B37" s="633">
        <v>0</v>
      </c>
      <c r="C37" s="620" t="e">
        <f>B37/$B$47</f>
        <v>#DIV/0!</v>
      </c>
      <c r="D37" s="633">
        <v>0</v>
      </c>
      <c r="E37" s="619" t="e">
        <f>ROUND(C37*D37,0)</f>
        <v>#DIV/0!</v>
      </c>
      <c r="F37" s="466"/>
      <c r="G37" s="466"/>
      <c r="H37" s="466"/>
      <c r="I37" s="466"/>
      <c r="J37" s="466"/>
      <c r="K37" s="466"/>
      <c r="L37" s="467"/>
      <c r="M37" s="467"/>
    </row>
    <row r="38" spans="1:13" s="468" customFormat="1" ht="12" x14ac:dyDescent="0.2">
      <c r="A38" s="633" t="s">
        <v>683</v>
      </c>
      <c r="B38" s="633">
        <v>0</v>
      </c>
      <c r="C38" s="620" t="e">
        <f t="shared" ref="C38:C46" si="5">B38/$B$47</f>
        <v>#DIV/0!</v>
      </c>
      <c r="D38" s="633">
        <v>0</v>
      </c>
      <c r="E38" s="619" t="e">
        <f t="shared" ref="E38:E46" si="6">ROUND(C38*D38,0)</f>
        <v>#DIV/0!</v>
      </c>
      <c r="F38" s="466"/>
      <c r="G38" s="466"/>
      <c r="H38" s="466"/>
      <c r="I38" s="466"/>
      <c r="J38" s="466"/>
      <c r="K38" s="466"/>
      <c r="L38" s="467"/>
      <c r="M38" s="467"/>
    </row>
    <row r="39" spans="1:13" s="468" customFormat="1" ht="12" x14ac:dyDescent="0.2">
      <c r="A39" s="633" t="s">
        <v>684</v>
      </c>
      <c r="B39" s="633">
        <v>0</v>
      </c>
      <c r="C39" s="620" t="e">
        <f t="shared" si="5"/>
        <v>#DIV/0!</v>
      </c>
      <c r="D39" s="633">
        <v>0</v>
      </c>
      <c r="E39" s="619" t="e">
        <f t="shared" si="6"/>
        <v>#DIV/0!</v>
      </c>
      <c r="F39" s="466"/>
      <c r="G39" s="466"/>
      <c r="H39" s="466"/>
      <c r="I39" s="466"/>
      <c r="J39" s="466"/>
      <c r="K39" s="466"/>
      <c r="L39" s="467"/>
      <c r="M39" s="467"/>
    </row>
    <row r="40" spans="1:13" s="468" customFormat="1" ht="12" x14ac:dyDescent="0.2">
      <c r="A40" s="633" t="s">
        <v>715</v>
      </c>
      <c r="B40" s="633">
        <v>0</v>
      </c>
      <c r="C40" s="620" t="e">
        <f t="shared" si="5"/>
        <v>#DIV/0!</v>
      </c>
      <c r="D40" s="633">
        <v>0</v>
      </c>
      <c r="E40" s="619" t="e">
        <f t="shared" si="6"/>
        <v>#DIV/0!</v>
      </c>
      <c r="F40" s="466"/>
      <c r="G40" s="466"/>
      <c r="H40" s="466"/>
      <c r="I40" s="466"/>
      <c r="J40" s="466"/>
      <c r="K40" s="466"/>
      <c r="L40" s="467"/>
      <c r="M40" s="467"/>
    </row>
    <row r="41" spans="1:13" s="468" customFormat="1" ht="12" x14ac:dyDescent="0.2">
      <c r="A41" s="633" t="s">
        <v>716</v>
      </c>
      <c r="B41" s="633">
        <v>0</v>
      </c>
      <c r="C41" s="620" t="e">
        <f t="shared" si="5"/>
        <v>#DIV/0!</v>
      </c>
      <c r="D41" s="633">
        <v>0</v>
      </c>
      <c r="E41" s="619" t="e">
        <f t="shared" si="6"/>
        <v>#DIV/0!</v>
      </c>
      <c r="F41" s="466"/>
      <c r="G41" s="466"/>
      <c r="H41" s="466"/>
      <c r="I41" s="466"/>
      <c r="J41" s="466"/>
      <c r="K41" s="466"/>
      <c r="L41" s="467"/>
      <c r="M41" s="467"/>
    </row>
    <row r="42" spans="1:13" s="468" customFormat="1" ht="12" x14ac:dyDescent="0.2">
      <c r="A42" s="633" t="s">
        <v>717</v>
      </c>
      <c r="B42" s="633">
        <v>0</v>
      </c>
      <c r="C42" s="620" t="e">
        <f t="shared" si="5"/>
        <v>#DIV/0!</v>
      </c>
      <c r="D42" s="633">
        <v>0</v>
      </c>
      <c r="E42" s="619" t="e">
        <f t="shared" si="6"/>
        <v>#DIV/0!</v>
      </c>
      <c r="F42" s="466"/>
      <c r="G42" s="466"/>
      <c r="H42" s="466"/>
      <c r="I42" s="466"/>
      <c r="J42" s="466"/>
      <c r="K42" s="466"/>
      <c r="L42" s="467"/>
      <c r="M42" s="467"/>
    </row>
    <row r="43" spans="1:13" s="468" customFormat="1" ht="12" x14ac:dyDescent="0.2">
      <c r="A43" s="633" t="s">
        <v>718</v>
      </c>
      <c r="B43" s="633">
        <v>0</v>
      </c>
      <c r="C43" s="620" t="e">
        <f t="shared" si="5"/>
        <v>#DIV/0!</v>
      </c>
      <c r="D43" s="633">
        <v>0</v>
      </c>
      <c r="E43" s="619" t="e">
        <f t="shared" si="6"/>
        <v>#DIV/0!</v>
      </c>
      <c r="F43" s="466"/>
      <c r="G43" s="466"/>
      <c r="H43" s="466"/>
      <c r="I43" s="466"/>
      <c r="J43" s="466"/>
      <c r="K43" s="466"/>
      <c r="L43" s="467"/>
      <c r="M43" s="467"/>
    </row>
    <row r="44" spans="1:13" s="468" customFormat="1" ht="12" x14ac:dyDescent="0.2">
      <c r="A44" s="633" t="s">
        <v>719</v>
      </c>
      <c r="B44" s="633">
        <v>0</v>
      </c>
      <c r="C44" s="620" t="e">
        <f t="shared" si="5"/>
        <v>#DIV/0!</v>
      </c>
      <c r="D44" s="633">
        <v>0</v>
      </c>
      <c r="E44" s="619" t="e">
        <f t="shared" si="6"/>
        <v>#DIV/0!</v>
      </c>
      <c r="F44" s="466"/>
      <c r="G44" s="466"/>
      <c r="H44" s="466"/>
      <c r="I44" s="466"/>
      <c r="J44" s="466"/>
      <c r="K44" s="466"/>
      <c r="L44" s="467"/>
      <c r="M44" s="467"/>
    </row>
    <row r="45" spans="1:13" s="468" customFormat="1" ht="12" x14ac:dyDescent="0.2">
      <c r="A45" s="633" t="s">
        <v>720</v>
      </c>
      <c r="B45" s="633">
        <v>0</v>
      </c>
      <c r="C45" s="620" t="e">
        <f t="shared" si="5"/>
        <v>#DIV/0!</v>
      </c>
      <c r="D45" s="633">
        <v>0</v>
      </c>
      <c r="E45" s="619" t="e">
        <f t="shared" si="6"/>
        <v>#DIV/0!</v>
      </c>
      <c r="F45" s="466"/>
      <c r="G45" s="466"/>
      <c r="H45" s="466"/>
      <c r="I45" s="466"/>
      <c r="J45" s="466"/>
      <c r="K45" s="466"/>
      <c r="L45" s="467"/>
      <c r="M45" s="467"/>
    </row>
    <row r="46" spans="1:13" s="468" customFormat="1" ht="12" x14ac:dyDescent="0.2">
      <c r="A46" s="633" t="s">
        <v>721</v>
      </c>
      <c r="B46" s="633">
        <v>0</v>
      </c>
      <c r="C46" s="620" t="e">
        <f t="shared" si="5"/>
        <v>#DIV/0!</v>
      </c>
      <c r="D46" s="633">
        <v>0</v>
      </c>
      <c r="E46" s="619" t="e">
        <f t="shared" si="6"/>
        <v>#DIV/0!</v>
      </c>
      <c r="F46" s="466"/>
      <c r="G46" s="466"/>
      <c r="H46" s="466"/>
      <c r="I46" s="466"/>
      <c r="J46" s="466"/>
      <c r="K46" s="466"/>
      <c r="L46" s="467"/>
      <c r="M46" s="467"/>
    </row>
    <row r="47" spans="1:13" s="468" customFormat="1" ht="12" x14ac:dyDescent="0.2">
      <c r="A47" s="621" t="s">
        <v>91</v>
      </c>
      <c r="B47" s="622">
        <f>SUM(B37:B46)</f>
        <v>0</v>
      </c>
      <c r="C47" s="623" t="e">
        <f>SUM(C37:C46)</f>
        <v>#DIV/0!</v>
      </c>
      <c r="D47" s="624"/>
      <c r="E47" s="622" t="e">
        <f>SUM(E37:E46)</f>
        <v>#DIV/0!</v>
      </c>
      <c r="F47" s="625"/>
      <c r="G47" s="625"/>
      <c r="H47" s="625"/>
      <c r="I47" s="625"/>
      <c r="J47" s="625"/>
      <c r="K47" s="625"/>
    </row>
    <row r="48" spans="1:13" s="468" customFormat="1" ht="14.25" customHeight="1" x14ac:dyDescent="0.2">
      <c r="A48" s="625"/>
      <c r="B48" s="625"/>
      <c r="C48" s="625"/>
      <c r="D48" s="625"/>
      <c r="E48" s="625"/>
      <c r="F48" s="625"/>
      <c r="G48" s="625"/>
      <c r="H48" s="625"/>
      <c r="I48" s="625"/>
      <c r="J48" s="625"/>
      <c r="K48" s="625"/>
    </row>
    <row r="49" spans="1:41" s="468" customFormat="1" ht="24.75" customHeight="1" x14ac:dyDescent="0.2">
      <c r="A49" s="763" t="s">
        <v>685</v>
      </c>
      <c r="B49" s="763"/>
      <c r="C49" s="763"/>
      <c r="D49" s="763"/>
      <c r="E49" s="763"/>
      <c r="F49" s="763"/>
      <c r="G49" s="763"/>
      <c r="H49" s="763"/>
      <c r="I49" s="763"/>
      <c r="J49" s="763"/>
      <c r="K49" s="763"/>
    </row>
    <row r="50" spans="1:41" s="468" customFormat="1" ht="21.75" customHeight="1" x14ac:dyDescent="0.2">
      <c r="A50" s="626"/>
      <c r="B50" s="626"/>
      <c r="C50" s="626"/>
      <c r="D50" s="626"/>
      <c r="E50" s="626"/>
      <c r="F50" s="626"/>
      <c r="G50" s="626"/>
      <c r="H50" s="626"/>
      <c r="I50" s="626"/>
      <c r="J50" s="626"/>
      <c r="K50" s="626"/>
      <c r="P50" s="469" t="e">
        <f>IF($E$47-$O$52&gt;0,$E$47-$O$52,0)</f>
        <v>#DIV/0!</v>
      </c>
    </row>
    <row r="51" spans="1:41" s="468" customFormat="1" ht="12" x14ac:dyDescent="0.2">
      <c r="A51" s="764" t="s">
        <v>124</v>
      </c>
      <c r="B51" s="766" t="s">
        <v>692</v>
      </c>
      <c r="C51" s="766"/>
      <c r="D51" s="766"/>
      <c r="E51" s="766"/>
      <c r="F51" s="766"/>
      <c r="G51" s="766"/>
      <c r="H51" s="766"/>
      <c r="I51" s="766"/>
      <c r="J51" s="766"/>
      <c r="K51" s="766"/>
      <c r="L51" s="766"/>
      <c r="M51" s="766"/>
      <c r="N51" s="766"/>
      <c r="O51" s="766"/>
      <c r="P51" s="759" t="s">
        <v>686</v>
      </c>
      <c r="Q51" s="759"/>
      <c r="R51" s="759"/>
      <c r="S51" s="759"/>
      <c r="T51" s="759"/>
      <c r="U51" s="759"/>
      <c r="V51" s="759"/>
      <c r="W51" s="759"/>
      <c r="X51" s="759"/>
      <c r="Y51" s="759"/>
      <c r="Z51" s="759"/>
      <c r="AA51" s="759"/>
      <c r="AB51" s="759"/>
      <c r="AC51" s="759"/>
      <c r="AD51" s="759"/>
      <c r="AE51" s="759"/>
      <c r="AF51" s="759"/>
      <c r="AG51" s="759"/>
      <c r="AH51" s="759"/>
      <c r="AI51" s="759"/>
      <c r="AJ51" s="759"/>
      <c r="AK51" s="759"/>
      <c r="AL51" s="759"/>
      <c r="AM51" s="759"/>
      <c r="AN51" s="759"/>
      <c r="AO51" s="759"/>
    </row>
    <row r="52" spans="1:41" s="468" customFormat="1" ht="12" x14ac:dyDescent="0.2">
      <c r="A52" s="765"/>
      <c r="B52" s="627">
        <v>1</v>
      </c>
      <c r="C52" s="627">
        <f>B52+1</f>
        <v>2</v>
      </c>
      <c r="D52" s="627">
        <f t="shared" ref="D52:O52" si="7">C52+1</f>
        <v>3</v>
      </c>
      <c r="E52" s="627">
        <f t="shared" si="7"/>
        <v>4</v>
      </c>
      <c r="F52" s="627">
        <f t="shared" si="7"/>
        <v>5</v>
      </c>
      <c r="G52" s="627">
        <f t="shared" si="7"/>
        <v>6</v>
      </c>
      <c r="H52" s="627">
        <f t="shared" si="7"/>
        <v>7</v>
      </c>
      <c r="I52" s="627">
        <f t="shared" si="7"/>
        <v>8</v>
      </c>
      <c r="J52" s="627">
        <f t="shared" si="7"/>
        <v>9</v>
      </c>
      <c r="K52" s="627">
        <f t="shared" si="7"/>
        <v>10</v>
      </c>
      <c r="L52" s="627">
        <f t="shared" si="7"/>
        <v>11</v>
      </c>
      <c r="M52" s="627">
        <f t="shared" si="7"/>
        <v>12</v>
      </c>
      <c r="N52" s="627">
        <f t="shared" si="7"/>
        <v>13</v>
      </c>
      <c r="O52" s="627">
        <f t="shared" si="7"/>
        <v>14</v>
      </c>
      <c r="P52" s="628" t="e">
        <f>IF(P50&gt;0,1,0)</f>
        <v>#DIV/0!</v>
      </c>
      <c r="Q52" s="628" t="e">
        <f>IF($P$52&gt;0,IF(AND(0&lt;P52,P52&lt;$P$50),P52+1,0),0)</f>
        <v>#DIV/0!</v>
      </c>
      <c r="R52" s="628" t="e">
        <f t="shared" ref="R52:AO52" si="8">IF($P$52&gt;0,IF(AND(0&lt;Q52,Q52&lt;$P$50),Q52+1,0),0)</f>
        <v>#DIV/0!</v>
      </c>
      <c r="S52" s="628" t="e">
        <f t="shared" si="8"/>
        <v>#DIV/0!</v>
      </c>
      <c r="T52" s="628" t="e">
        <f t="shared" si="8"/>
        <v>#DIV/0!</v>
      </c>
      <c r="U52" s="628" t="e">
        <f t="shared" si="8"/>
        <v>#DIV/0!</v>
      </c>
      <c r="V52" s="628" t="e">
        <f t="shared" si="8"/>
        <v>#DIV/0!</v>
      </c>
      <c r="W52" s="628" t="e">
        <f t="shared" si="8"/>
        <v>#DIV/0!</v>
      </c>
      <c r="X52" s="628" t="e">
        <f t="shared" si="8"/>
        <v>#DIV/0!</v>
      </c>
      <c r="Y52" s="628" t="e">
        <f t="shared" si="8"/>
        <v>#DIV/0!</v>
      </c>
      <c r="Z52" s="628" t="e">
        <f t="shared" si="8"/>
        <v>#DIV/0!</v>
      </c>
      <c r="AA52" s="628" t="e">
        <f t="shared" si="8"/>
        <v>#DIV/0!</v>
      </c>
      <c r="AB52" s="628" t="e">
        <f t="shared" si="8"/>
        <v>#DIV/0!</v>
      </c>
      <c r="AC52" s="628" t="e">
        <f t="shared" si="8"/>
        <v>#DIV/0!</v>
      </c>
      <c r="AD52" s="628" t="e">
        <f t="shared" si="8"/>
        <v>#DIV/0!</v>
      </c>
      <c r="AE52" s="628" t="e">
        <f t="shared" si="8"/>
        <v>#DIV/0!</v>
      </c>
      <c r="AF52" s="628" t="e">
        <f t="shared" si="8"/>
        <v>#DIV/0!</v>
      </c>
      <c r="AG52" s="628" t="e">
        <f t="shared" si="8"/>
        <v>#DIV/0!</v>
      </c>
      <c r="AH52" s="628" t="e">
        <f t="shared" si="8"/>
        <v>#DIV/0!</v>
      </c>
      <c r="AI52" s="628" t="e">
        <f t="shared" si="8"/>
        <v>#DIV/0!</v>
      </c>
      <c r="AJ52" s="628" t="e">
        <f t="shared" si="8"/>
        <v>#DIV/0!</v>
      </c>
      <c r="AK52" s="628" t="e">
        <f t="shared" si="8"/>
        <v>#DIV/0!</v>
      </c>
      <c r="AL52" s="628" t="e">
        <f t="shared" si="8"/>
        <v>#DIV/0!</v>
      </c>
      <c r="AM52" s="628" t="e">
        <f t="shared" si="8"/>
        <v>#DIV/0!</v>
      </c>
      <c r="AN52" s="628" t="e">
        <f t="shared" si="8"/>
        <v>#DIV/0!</v>
      </c>
      <c r="AO52" s="628" t="e">
        <f t="shared" si="8"/>
        <v>#DIV/0!</v>
      </c>
    </row>
    <row r="53" spans="1:41" s="468" customFormat="1" ht="12" x14ac:dyDescent="0.2">
      <c r="A53" s="629" t="s">
        <v>94</v>
      </c>
      <c r="B53" s="630">
        <f>D12</f>
        <v>0</v>
      </c>
      <c r="C53" s="630">
        <f t="shared" ref="C53:N53" si="9">E12</f>
        <v>0</v>
      </c>
      <c r="D53" s="630">
        <f t="shared" si="9"/>
        <v>0</v>
      </c>
      <c r="E53" s="630">
        <f t="shared" si="9"/>
        <v>0</v>
      </c>
      <c r="F53" s="630">
        <f t="shared" si="9"/>
        <v>0</v>
      </c>
      <c r="G53" s="630">
        <f t="shared" si="9"/>
        <v>0</v>
      </c>
      <c r="H53" s="630">
        <f t="shared" si="9"/>
        <v>0</v>
      </c>
      <c r="I53" s="630">
        <f>K12</f>
        <v>0</v>
      </c>
      <c r="J53" s="630">
        <f t="shared" si="9"/>
        <v>0</v>
      </c>
      <c r="K53" s="630">
        <f t="shared" si="9"/>
        <v>0</v>
      </c>
      <c r="L53" s="630">
        <f t="shared" si="9"/>
        <v>0</v>
      </c>
      <c r="M53" s="630">
        <f t="shared" si="9"/>
        <v>0</v>
      </c>
      <c r="N53" s="630">
        <f t="shared" si="9"/>
        <v>0</v>
      </c>
      <c r="O53" s="630">
        <f>N53</f>
        <v>0</v>
      </c>
      <c r="P53" s="630" t="e">
        <f>N(AND(P52&gt;0,$O$53&gt;0)*$O$53)</f>
        <v>#DIV/0!</v>
      </c>
      <c r="Q53" s="630" t="e">
        <f t="shared" ref="Q53:AO53" si="10">N(AND(Q52&gt;0,$O$53&gt;0)*$O$53)</f>
        <v>#DIV/0!</v>
      </c>
      <c r="R53" s="630" t="e">
        <f t="shared" si="10"/>
        <v>#DIV/0!</v>
      </c>
      <c r="S53" s="630" t="e">
        <f t="shared" si="10"/>
        <v>#DIV/0!</v>
      </c>
      <c r="T53" s="630" t="e">
        <f t="shared" si="10"/>
        <v>#DIV/0!</v>
      </c>
      <c r="U53" s="630" t="e">
        <f t="shared" si="10"/>
        <v>#DIV/0!</v>
      </c>
      <c r="V53" s="630" t="e">
        <f t="shared" si="10"/>
        <v>#DIV/0!</v>
      </c>
      <c r="W53" s="630" t="e">
        <f t="shared" si="10"/>
        <v>#DIV/0!</v>
      </c>
      <c r="X53" s="630" t="e">
        <f t="shared" si="10"/>
        <v>#DIV/0!</v>
      </c>
      <c r="Y53" s="630" t="e">
        <f t="shared" si="10"/>
        <v>#DIV/0!</v>
      </c>
      <c r="Z53" s="630" t="e">
        <f t="shared" si="10"/>
        <v>#DIV/0!</v>
      </c>
      <c r="AA53" s="630" t="e">
        <f t="shared" si="10"/>
        <v>#DIV/0!</v>
      </c>
      <c r="AB53" s="630" t="e">
        <f t="shared" si="10"/>
        <v>#DIV/0!</v>
      </c>
      <c r="AC53" s="630" t="e">
        <f t="shared" si="10"/>
        <v>#DIV/0!</v>
      </c>
      <c r="AD53" s="630" t="e">
        <f t="shared" si="10"/>
        <v>#DIV/0!</v>
      </c>
      <c r="AE53" s="630" t="e">
        <f t="shared" si="10"/>
        <v>#DIV/0!</v>
      </c>
      <c r="AF53" s="630" t="e">
        <f t="shared" si="10"/>
        <v>#DIV/0!</v>
      </c>
      <c r="AG53" s="630" t="e">
        <f t="shared" si="10"/>
        <v>#DIV/0!</v>
      </c>
      <c r="AH53" s="630" t="e">
        <f t="shared" si="10"/>
        <v>#DIV/0!</v>
      </c>
      <c r="AI53" s="630" t="e">
        <f t="shared" si="10"/>
        <v>#DIV/0!</v>
      </c>
      <c r="AJ53" s="630" t="e">
        <f t="shared" si="10"/>
        <v>#DIV/0!</v>
      </c>
      <c r="AK53" s="630" t="e">
        <f t="shared" si="10"/>
        <v>#DIV/0!</v>
      </c>
      <c r="AL53" s="630" t="e">
        <f t="shared" si="10"/>
        <v>#DIV/0!</v>
      </c>
      <c r="AM53" s="630" t="e">
        <f t="shared" si="10"/>
        <v>#DIV/0!</v>
      </c>
      <c r="AN53" s="630" t="e">
        <f t="shared" si="10"/>
        <v>#DIV/0!</v>
      </c>
      <c r="AO53" s="630" t="e">
        <f t="shared" si="10"/>
        <v>#DIV/0!</v>
      </c>
    </row>
    <row r="54" spans="1:41" s="468" customFormat="1" ht="12" x14ac:dyDescent="0.2">
      <c r="A54" s="629" t="s">
        <v>640</v>
      </c>
      <c r="B54" s="630"/>
      <c r="C54" s="630"/>
      <c r="D54" s="630"/>
      <c r="E54" s="630"/>
      <c r="F54" s="630"/>
      <c r="G54" s="630"/>
      <c r="H54" s="630"/>
      <c r="I54" s="630"/>
      <c r="J54" s="630"/>
      <c r="K54" s="630"/>
      <c r="L54" s="630"/>
      <c r="M54" s="630"/>
      <c r="N54" s="630"/>
      <c r="O54" s="470">
        <f>IF(Q6-Q9&gt;0,NPV(4%,P53:AO53),0)</f>
        <v>0</v>
      </c>
      <c r="P54" s="471"/>
      <c r="Q54" s="472"/>
    </row>
    <row r="55" spans="1:41" s="468" customFormat="1" ht="12" x14ac:dyDescent="0.2">
      <c r="A55" s="622" t="s">
        <v>641</v>
      </c>
      <c r="B55" s="631">
        <f>SUM(B53:B54)</f>
        <v>0</v>
      </c>
      <c r="C55" s="631">
        <f>SUM(C53:C54)</f>
        <v>0</v>
      </c>
      <c r="D55" s="631">
        <f>SUM(D53:D54)</f>
        <v>0</v>
      </c>
      <c r="E55" s="631">
        <f>SUM(E53:E54)</f>
        <v>0</v>
      </c>
      <c r="F55" s="631">
        <f>SUM(F53:F54)</f>
        <v>0</v>
      </c>
      <c r="G55" s="631">
        <f t="shared" ref="G55:O55" si="11">SUM(G53:G54)</f>
        <v>0</v>
      </c>
      <c r="H55" s="631">
        <f t="shared" si="11"/>
        <v>0</v>
      </c>
      <c r="I55" s="631">
        <f t="shared" si="11"/>
        <v>0</v>
      </c>
      <c r="J55" s="631">
        <f t="shared" si="11"/>
        <v>0</v>
      </c>
      <c r="K55" s="631">
        <f t="shared" si="11"/>
        <v>0</v>
      </c>
      <c r="L55" s="631">
        <f t="shared" si="11"/>
        <v>0</v>
      </c>
      <c r="M55" s="631">
        <f t="shared" si="11"/>
        <v>0</v>
      </c>
      <c r="N55" s="631">
        <f t="shared" si="11"/>
        <v>0</v>
      </c>
      <c r="O55" s="631">
        <f t="shared" si="11"/>
        <v>0</v>
      </c>
      <c r="P55" s="473"/>
      <c r="Q55" s="474"/>
    </row>
  </sheetData>
  <sheetProtection password="A0A7" sheet="1" objects="1" scenarios="1"/>
  <mergeCells count="8">
    <mergeCell ref="P51:AO51"/>
    <mergeCell ref="A26:K28"/>
    <mergeCell ref="A2:L2"/>
    <mergeCell ref="A23:D23"/>
    <mergeCell ref="A24:D24"/>
    <mergeCell ref="A49:K49"/>
    <mergeCell ref="A51:A52"/>
    <mergeCell ref="B51:O51"/>
  </mergeCells>
  <conditionalFormatting sqref="B15">
    <cfRule type="cellIs" dxfId="10" priority="5" operator="greaterThan">
      <formula>0</formula>
    </cfRule>
  </conditionalFormatting>
  <conditionalFormatting sqref="B16">
    <cfRule type="cellIs" dxfId="9" priority="4" operator="greaterThan">
      <formula>$B$4</formula>
    </cfRule>
  </conditionalFormatting>
  <conditionalFormatting sqref="D15">
    <cfRule type="containsText" dxfId="8" priority="3" operator="containsText" text="&gt;0">
      <formula>NOT(ISERROR(SEARCH("&gt;0",D15)))</formula>
    </cfRule>
  </conditionalFormatting>
  <conditionalFormatting sqref="C15">
    <cfRule type="containsText" dxfId="7" priority="2" operator="containsText" text="&gt;0">
      <formula>NOT(ISERROR(SEARCH("&gt;0",C15)))</formula>
    </cfRule>
  </conditionalFormatting>
  <conditionalFormatting sqref="B17">
    <cfRule type="cellIs" dxfId="6" priority="1" operator="greaterThan">
      <formula>$B$4</formula>
    </cfRule>
  </conditionalFormatting>
  <pageMargins left="0.23622047244094491" right="0.23622047244094491" top="0.74803149606299213" bottom="0.74803149606299213" header="0.31496062992125984" footer="0.31496062992125984"/>
  <pageSetup paperSize="9" scale="72" fitToHeight="0" orientation="landscape" r:id="rId1"/>
  <headerFooter>
    <oddHeader>&amp;C&amp;"Arial,Bold"&amp;16 &amp;K03+00011. RENTABILITATEA INVESTIȚIEI</oddHead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R44"/>
  <sheetViews>
    <sheetView showGridLines="0" zoomScale="90" zoomScaleNormal="90" zoomScaleSheetLayoutView="85" workbookViewId="0">
      <selection activeCell="B32" sqref="B32:L32"/>
    </sheetView>
  </sheetViews>
  <sheetFormatPr defaultColWidth="9.140625" defaultRowHeight="15" x14ac:dyDescent="0.3"/>
  <cols>
    <col min="1" max="1" width="37.7109375" style="59" customWidth="1"/>
    <col min="2" max="2" width="5" style="59" customWidth="1"/>
    <col min="3" max="3" width="18.7109375" style="483" customWidth="1"/>
    <col min="4" max="4" width="10" style="483" customWidth="1"/>
    <col min="5" max="6" width="11.85546875" style="59" bestFit="1" customWidth="1"/>
    <col min="7" max="12" width="13.140625" style="59" bestFit="1" customWidth="1"/>
    <col min="13" max="17" width="13.140625" style="369" bestFit="1" customWidth="1"/>
    <col min="18" max="18" width="14.28515625" style="369" bestFit="1" customWidth="1"/>
    <col min="19" max="16384" width="9.140625" style="368"/>
  </cols>
  <sheetData>
    <row r="1" spans="1:18" s="367" customFormat="1" ht="19.5" customHeight="1" x14ac:dyDescent="0.3">
      <c r="A1" s="363" t="s">
        <v>425</v>
      </c>
      <c r="B1" s="364"/>
      <c r="C1" s="364"/>
      <c r="D1" s="364"/>
      <c r="E1" s="365"/>
      <c r="F1" s="365"/>
      <c r="G1" s="365"/>
      <c r="H1" s="365"/>
      <c r="I1" s="365"/>
      <c r="J1" s="365"/>
      <c r="K1" s="365"/>
      <c r="L1" s="365"/>
      <c r="M1" s="366"/>
      <c r="N1" s="366"/>
      <c r="O1" s="366"/>
      <c r="P1" s="366"/>
      <c r="Q1" s="366"/>
      <c r="R1" s="366"/>
    </row>
    <row r="2" spans="1:18" ht="39" customHeight="1" x14ac:dyDescent="0.3">
      <c r="A2" s="768"/>
      <c r="B2" s="768"/>
      <c r="C2" s="768"/>
      <c r="D2" s="768"/>
      <c r="E2" s="768"/>
      <c r="F2" s="768"/>
      <c r="G2" s="768"/>
      <c r="H2" s="768"/>
      <c r="I2" s="768"/>
      <c r="J2" s="761"/>
      <c r="K2" s="761"/>
      <c r="L2" s="761"/>
      <c r="M2" s="368"/>
      <c r="N2" s="368"/>
      <c r="O2" s="368"/>
      <c r="P2" s="368"/>
      <c r="Q2" s="368"/>
      <c r="R2" s="368"/>
    </row>
    <row r="3" spans="1:18" s="350" customFormat="1" ht="23.25" customHeight="1" x14ac:dyDescent="0.2">
      <c r="A3" s="60"/>
      <c r="B3" s="50"/>
      <c r="C3" s="125"/>
      <c r="D3" s="50"/>
      <c r="E3" s="769" t="s">
        <v>288</v>
      </c>
      <c r="F3" s="769"/>
      <c r="G3" s="769"/>
      <c r="H3" s="769"/>
      <c r="I3" s="769"/>
      <c r="J3" s="769"/>
      <c r="K3" s="769"/>
      <c r="L3" s="769"/>
      <c r="M3" s="769"/>
      <c r="N3" s="769"/>
      <c r="O3" s="769"/>
      <c r="P3" s="769"/>
      <c r="Q3" s="769"/>
      <c r="R3" s="769"/>
    </row>
    <row r="4" spans="1:18" s="353" customFormat="1" x14ac:dyDescent="0.2">
      <c r="A4" s="370" t="s">
        <v>292</v>
      </c>
      <c r="B4" s="54"/>
      <c r="C4" s="352" t="s">
        <v>69</v>
      </c>
      <c r="D4" s="371"/>
      <c r="E4" s="372">
        <v>1</v>
      </c>
      <c r="F4" s="372">
        <v>2</v>
      </c>
      <c r="G4" s="372">
        <v>3</v>
      </c>
      <c r="H4" s="372">
        <v>4</v>
      </c>
      <c r="I4" s="372">
        <v>5</v>
      </c>
      <c r="J4" s="372">
        <v>6</v>
      </c>
      <c r="K4" s="372">
        <v>7</v>
      </c>
      <c r="L4" s="372">
        <v>8</v>
      </c>
      <c r="M4" s="372">
        <v>9</v>
      </c>
      <c r="N4" s="372">
        <v>10</v>
      </c>
      <c r="O4" s="372">
        <v>11</v>
      </c>
      <c r="P4" s="372">
        <v>12</v>
      </c>
      <c r="Q4" s="372">
        <v>13</v>
      </c>
      <c r="R4" s="372">
        <v>14</v>
      </c>
    </row>
    <row r="5" spans="1:18" s="353" customFormat="1" x14ac:dyDescent="0.2">
      <c r="A5" s="373" t="s">
        <v>424</v>
      </c>
      <c r="B5" s="40"/>
      <c r="C5" s="478">
        <f>SUM(E5:R5)</f>
        <v>0</v>
      </c>
      <c r="D5" s="63"/>
      <c r="E5" s="63">
        <f>' Proiectii financiare'!E143-' Proiectii financiare'!E123-' Proiectii financiare'!E124</f>
        <v>0</v>
      </c>
      <c r="F5" s="63">
        <f>' Proiectii financiare'!F143-' Proiectii financiare'!F123-' Proiectii financiare'!F124</f>
        <v>0</v>
      </c>
      <c r="G5" s="63">
        <f>' Proiectii financiare'!G143-' Proiectii financiare'!G123-' Proiectii financiare'!G124</f>
        <v>0</v>
      </c>
      <c r="H5" s="63">
        <f>' Proiectii financiare'!H143-' Proiectii financiare'!H123-' Proiectii financiare'!H124</f>
        <v>0</v>
      </c>
      <c r="I5" s="63">
        <f>' Proiectii financiare'!I143-' Proiectii financiare'!I123-' Proiectii financiare'!I124</f>
        <v>0</v>
      </c>
      <c r="J5" s="63">
        <f>' Proiectii financiare'!J143-' Proiectii financiare'!J123-' Proiectii financiare'!J124</f>
        <v>0</v>
      </c>
      <c r="K5" s="63">
        <f>' Proiectii financiare'!K143-' Proiectii financiare'!K123-' Proiectii financiare'!K124</f>
        <v>0</v>
      </c>
      <c r="L5" s="63">
        <f>' Proiectii financiare'!L143-' Proiectii financiare'!L123-' Proiectii financiare'!L124</f>
        <v>0</v>
      </c>
      <c r="M5" s="63">
        <f>' Proiectii financiare'!M143-' Proiectii financiare'!M123-' Proiectii financiare'!M124</f>
        <v>0</v>
      </c>
      <c r="N5" s="63">
        <f>' Proiectii financiare'!N143-' Proiectii financiare'!N123-' Proiectii financiare'!N124</f>
        <v>0</v>
      </c>
      <c r="O5" s="63">
        <f>' Proiectii financiare'!O143-' Proiectii financiare'!O123-' Proiectii financiare'!O124</f>
        <v>0</v>
      </c>
      <c r="P5" s="63">
        <f>' Proiectii financiare'!P143-' Proiectii financiare'!P123-' Proiectii financiare'!P124</f>
        <v>0</v>
      </c>
      <c r="Q5" s="63">
        <f>' Proiectii financiare'!Q143-' Proiectii financiare'!Q123-' Proiectii financiare'!Q124</f>
        <v>0</v>
      </c>
      <c r="R5" s="63">
        <f>' Proiectii financiare'!R143-' Proiectii financiare'!R123-' Proiectii financiare'!R124</f>
        <v>0</v>
      </c>
    </row>
    <row r="6" spans="1:18" s="353" customFormat="1" x14ac:dyDescent="0.2">
      <c r="A6" s="374" t="s">
        <v>594</v>
      </c>
      <c r="B6" s="127"/>
      <c r="C6" s="456">
        <f>SUM(E6:R6)</f>
        <v>0</v>
      </c>
      <c r="D6" s="457"/>
      <c r="E6" s="457">
        <f>' Proiectii financiare'!E144-' Proiectii financiare'!E140</f>
        <v>0</v>
      </c>
      <c r="F6" s="457">
        <f>' Proiectii financiare'!F144-' Proiectii financiare'!F140</f>
        <v>0</v>
      </c>
      <c r="G6" s="457">
        <f>' Proiectii financiare'!G144-' Proiectii financiare'!G140</f>
        <v>0</v>
      </c>
      <c r="H6" s="457">
        <f>' Proiectii financiare'!H144-' Proiectii financiare'!H140</f>
        <v>0</v>
      </c>
      <c r="I6" s="457">
        <f>' Proiectii financiare'!I144-' Proiectii financiare'!I140</f>
        <v>0</v>
      </c>
      <c r="J6" s="457">
        <f>' Proiectii financiare'!J144-' Proiectii financiare'!J140</f>
        <v>0</v>
      </c>
      <c r="K6" s="457">
        <f>' Proiectii financiare'!K144-' Proiectii financiare'!K140</f>
        <v>0</v>
      </c>
      <c r="L6" s="457">
        <f>' Proiectii financiare'!L144-' Proiectii financiare'!L140</f>
        <v>0</v>
      </c>
      <c r="M6" s="457">
        <f>' Proiectii financiare'!M144-' Proiectii financiare'!M140</f>
        <v>0</v>
      </c>
      <c r="N6" s="457">
        <f>' Proiectii financiare'!N144-' Proiectii financiare'!N140</f>
        <v>0</v>
      </c>
      <c r="O6" s="457">
        <f>' Proiectii financiare'!O144-' Proiectii financiare'!O140</f>
        <v>0</v>
      </c>
      <c r="P6" s="457">
        <f>' Proiectii financiare'!P144-' Proiectii financiare'!P140</f>
        <v>0</v>
      </c>
      <c r="Q6" s="457">
        <f>' Proiectii financiare'!Q144-' Proiectii financiare'!Q140</f>
        <v>0</v>
      </c>
      <c r="R6" s="457">
        <f>' Proiectii financiare'!R144-' Proiectii financiare'!R140</f>
        <v>0</v>
      </c>
    </row>
    <row r="7" spans="1:18" s="376" customFormat="1" ht="25.5" x14ac:dyDescent="0.2">
      <c r="A7" s="375" t="s">
        <v>293</v>
      </c>
      <c r="B7" s="126"/>
      <c r="C7" s="479">
        <f>C5-C6</f>
        <v>0</v>
      </c>
      <c r="D7" s="458"/>
      <c r="E7" s="458">
        <f>E5-E6</f>
        <v>0</v>
      </c>
      <c r="F7" s="458">
        <f t="shared" ref="F7:R7" si="0">F5-F6</f>
        <v>0</v>
      </c>
      <c r="G7" s="458">
        <f t="shared" si="0"/>
        <v>0</v>
      </c>
      <c r="H7" s="458">
        <f t="shared" si="0"/>
        <v>0</v>
      </c>
      <c r="I7" s="458">
        <f t="shared" si="0"/>
        <v>0</v>
      </c>
      <c r="J7" s="458">
        <f t="shared" si="0"/>
        <v>0</v>
      </c>
      <c r="K7" s="458">
        <f t="shared" si="0"/>
        <v>0</v>
      </c>
      <c r="L7" s="458">
        <f t="shared" si="0"/>
        <v>0</v>
      </c>
      <c r="M7" s="458">
        <f t="shared" si="0"/>
        <v>0</v>
      </c>
      <c r="N7" s="458">
        <f t="shared" si="0"/>
        <v>0</v>
      </c>
      <c r="O7" s="458">
        <f t="shared" si="0"/>
        <v>0</v>
      </c>
      <c r="P7" s="458">
        <f t="shared" si="0"/>
        <v>0</v>
      </c>
      <c r="Q7" s="458">
        <f t="shared" si="0"/>
        <v>0</v>
      </c>
      <c r="R7" s="458">
        <f t="shared" si="0"/>
        <v>0</v>
      </c>
    </row>
    <row r="8" spans="1:18" s="353" customFormat="1" x14ac:dyDescent="0.2">
      <c r="A8" s="377" t="s">
        <v>295</v>
      </c>
      <c r="B8" s="54"/>
      <c r="C8" s="434">
        <f>SUM(E8:R8)</f>
        <v>0</v>
      </c>
      <c r="D8" s="459"/>
      <c r="E8" s="459">
        <f>' Investitie'!F62</f>
        <v>0</v>
      </c>
      <c r="F8" s="459">
        <f>' Investitie'!G62</f>
        <v>0</v>
      </c>
      <c r="G8" s="459">
        <f>' Investitie'!H62</f>
        <v>0</v>
      </c>
      <c r="H8" s="459">
        <f>' Investitie'!I62</f>
        <v>0</v>
      </c>
      <c r="I8" s="459"/>
      <c r="J8" s="459"/>
      <c r="K8" s="459"/>
      <c r="L8" s="459"/>
      <c r="M8" s="459"/>
      <c r="N8" s="459"/>
      <c r="O8" s="459"/>
      <c r="P8" s="459"/>
      <c r="Q8" s="459"/>
      <c r="R8" s="459"/>
    </row>
    <row r="9" spans="1:18" s="455" customFormat="1" x14ac:dyDescent="0.2">
      <c r="A9" s="375" t="s">
        <v>296</v>
      </c>
      <c r="B9" s="454"/>
      <c r="C9" s="479">
        <f>-C8</f>
        <v>0</v>
      </c>
      <c r="D9" s="458"/>
      <c r="E9" s="458">
        <f>-E8</f>
        <v>0</v>
      </c>
      <c r="F9" s="458">
        <f t="shared" ref="F9:H9" si="1">-F8</f>
        <v>0</v>
      </c>
      <c r="G9" s="458">
        <f t="shared" si="1"/>
        <v>0</v>
      </c>
      <c r="H9" s="458">
        <f t="shared" si="1"/>
        <v>0</v>
      </c>
      <c r="I9" s="458"/>
      <c r="J9" s="458"/>
      <c r="K9" s="458"/>
      <c r="L9" s="458"/>
      <c r="M9" s="458"/>
      <c r="N9" s="458"/>
      <c r="O9" s="458"/>
      <c r="P9" s="458"/>
      <c r="Q9" s="458"/>
      <c r="R9" s="458"/>
    </row>
    <row r="10" spans="1:18" s="376" customFormat="1" ht="25.5" x14ac:dyDescent="0.2">
      <c r="A10" s="378" t="s">
        <v>298</v>
      </c>
      <c r="B10" s="55"/>
      <c r="C10" s="424">
        <f>C7+C9</f>
        <v>0</v>
      </c>
      <c r="D10" s="460"/>
      <c r="E10" s="460">
        <f>E7+E9</f>
        <v>0</v>
      </c>
      <c r="F10" s="460">
        <f t="shared" ref="F10:R10" si="2">F7+F9</f>
        <v>0</v>
      </c>
      <c r="G10" s="460">
        <f t="shared" si="2"/>
        <v>0</v>
      </c>
      <c r="H10" s="460">
        <f t="shared" si="2"/>
        <v>0</v>
      </c>
      <c r="I10" s="460">
        <f t="shared" si="2"/>
        <v>0</v>
      </c>
      <c r="J10" s="460">
        <f t="shared" si="2"/>
        <v>0</v>
      </c>
      <c r="K10" s="460">
        <f t="shared" si="2"/>
        <v>0</v>
      </c>
      <c r="L10" s="460">
        <f t="shared" si="2"/>
        <v>0</v>
      </c>
      <c r="M10" s="460">
        <f t="shared" si="2"/>
        <v>0</v>
      </c>
      <c r="N10" s="460">
        <f t="shared" si="2"/>
        <v>0</v>
      </c>
      <c r="O10" s="460">
        <f t="shared" si="2"/>
        <v>0</v>
      </c>
      <c r="P10" s="460">
        <f t="shared" si="2"/>
        <v>0</v>
      </c>
      <c r="Q10" s="460">
        <f t="shared" si="2"/>
        <v>0</v>
      </c>
      <c r="R10" s="460">
        <f t="shared" si="2"/>
        <v>0</v>
      </c>
    </row>
    <row r="11" spans="1:18" s="353" customFormat="1" x14ac:dyDescent="0.2">
      <c r="A11" s="379" t="s">
        <v>96</v>
      </c>
      <c r="B11" s="40"/>
      <c r="C11" s="461">
        <f>SUM(E11:R11)</f>
        <v>0</v>
      </c>
      <c r="D11" s="63"/>
      <c r="E11" s="63">
        <f>' Investitie'!F81</f>
        <v>0</v>
      </c>
      <c r="F11" s="63">
        <f>' Investitie'!G81</f>
        <v>0</v>
      </c>
      <c r="G11" s="63">
        <f>' Investitie'!H81</f>
        <v>0</v>
      </c>
      <c r="H11" s="63">
        <f>' Investitie'!I81</f>
        <v>0</v>
      </c>
      <c r="I11" s="63"/>
      <c r="J11" s="63"/>
      <c r="K11" s="63"/>
      <c r="L11" s="63"/>
      <c r="M11" s="63"/>
      <c r="N11" s="63"/>
      <c r="O11" s="63"/>
      <c r="P11" s="63"/>
      <c r="Q11" s="63"/>
      <c r="R11" s="63"/>
    </row>
    <row r="12" spans="1:18" s="353" customFormat="1" x14ac:dyDescent="0.2">
      <c r="A12" s="374" t="s">
        <v>102</v>
      </c>
      <c r="B12" s="127"/>
      <c r="C12" s="456">
        <f>SUM(E12:R12)</f>
        <v>0</v>
      </c>
      <c r="D12" s="457"/>
      <c r="E12" s="457">
        <f>' Investitie'!F104</f>
        <v>0</v>
      </c>
      <c r="F12" s="457">
        <f>' Investitie'!G104</f>
        <v>0</v>
      </c>
      <c r="G12" s="457">
        <f>' Investitie'!H104</f>
        <v>0</v>
      </c>
      <c r="H12" s="457">
        <f>' Investitie'!I104</f>
        <v>0</v>
      </c>
      <c r="I12" s="457">
        <f>' Investitie'!J104</f>
        <v>0</v>
      </c>
      <c r="J12" s="662">
        <f>' Investitie'!L104</f>
        <v>0</v>
      </c>
      <c r="K12" s="662">
        <f>' Investitie'!M104</f>
        <v>0</v>
      </c>
      <c r="L12" s="662">
        <f>' Investitie'!N104</f>
        <v>0</v>
      </c>
      <c r="M12" s="662">
        <f>' Investitie'!O104</f>
        <v>0</v>
      </c>
      <c r="N12" s="662">
        <f>' Investitie'!P104</f>
        <v>0</v>
      </c>
      <c r="O12" s="662">
        <f>' Investitie'!Q104</f>
        <v>0</v>
      </c>
      <c r="P12" s="662">
        <f>' Investitie'!R104</f>
        <v>0</v>
      </c>
      <c r="Q12" s="662">
        <f>' Investitie'!S104</f>
        <v>0</v>
      </c>
      <c r="R12" s="662">
        <f>' Investitie'!T104</f>
        <v>0</v>
      </c>
    </row>
    <row r="13" spans="1:18" s="376" customFormat="1" x14ac:dyDescent="0.2">
      <c r="A13" s="378" t="s">
        <v>294</v>
      </c>
      <c r="B13" s="55"/>
      <c r="C13" s="424">
        <f>C11-C12</f>
        <v>0</v>
      </c>
      <c r="D13" s="460"/>
      <c r="E13" s="460">
        <f>E11-E12</f>
        <v>0</v>
      </c>
      <c r="F13" s="460">
        <f t="shared" ref="F13:R13" si="3">F11-F12</f>
        <v>0</v>
      </c>
      <c r="G13" s="460">
        <f t="shared" si="3"/>
        <v>0</v>
      </c>
      <c r="H13" s="460">
        <f t="shared" si="3"/>
        <v>0</v>
      </c>
      <c r="I13" s="460">
        <f t="shared" si="3"/>
        <v>0</v>
      </c>
      <c r="J13" s="460">
        <f t="shared" si="3"/>
        <v>0</v>
      </c>
      <c r="K13" s="460">
        <f t="shared" si="3"/>
        <v>0</v>
      </c>
      <c r="L13" s="460">
        <f t="shared" si="3"/>
        <v>0</v>
      </c>
      <c r="M13" s="460">
        <f t="shared" si="3"/>
        <v>0</v>
      </c>
      <c r="N13" s="460">
        <f t="shared" si="3"/>
        <v>0</v>
      </c>
      <c r="O13" s="460">
        <f t="shared" si="3"/>
        <v>0</v>
      </c>
      <c r="P13" s="460">
        <f t="shared" si="3"/>
        <v>0</v>
      </c>
      <c r="Q13" s="460">
        <f t="shared" si="3"/>
        <v>0</v>
      </c>
      <c r="R13" s="460">
        <f t="shared" si="3"/>
        <v>0</v>
      </c>
    </row>
    <row r="14" spans="1:18" s="381" customFormat="1" ht="18" x14ac:dyDescent="0.25">
      <c r="A14" s="380" t="s">
        <v>297</v>
      </c>
      <c r="B14" s="128"/>
      <c r="C14" s="462">
        <f>C7+C13+C9</f>
        <v>0</v>
      </c>
      <c r="D14" s="463"/>
      <c r="E14" s="463">
        <f t="shared" ref="E14:R14" si="4">E7+E13+E9</f>
        <v>0</v>
      </c>
      <c r="F14" s="463">
        <f t="shared" si="4"/>
        <v>0</v>
      </c>
      <c r="G14" s="463">
        <f t="shared" si="4"/>
        <v>0</v>
      </c>
      <c r="H14" s="463">
        <f t="shared" si="4"/>
        <v>0</v>
      </c>
      <c r="I14" s="463">
        <f t="shared" si="4"/>
        <v>0</v>
      </c>
      <c r="J14" s="463">
        <f t="shared" si="4"/>
        <v>0</v>
      </c>
      <c r="K14" s="463">
        <f t="shared" si="4"/>
        <v>0</v>
      </c>
      <c r="L14" s="463">
        <f t="shared" si="4"/>
        <v>0</v>
      </c>
      <c r="M14" s="463">
        <f t="shared" si="4"/>
        <v>0</v>
      </c>
      <c r="N14" s="463">
        <f t="shared" si="4"/>
        <v>0</v>
      </c>
      <c r="O14" s="463">
        <f t="shared" si="4"/>
        <v>0</v>
      </c>
      <c r="P14" s="463">
        <f t="shared" si="4"/>
        <v>0</v>
      </c>
      <c r="Q14" s="463">
        <f t="shared" si="4"/>
        <v>0</v>
      </c>
      <c r="R14" s="463">
        <f t="shared" si="4"/>
        <v>0</v>
      </c>
    </row>
    <row r="15" spans="1:18" s="381" customFormat="1" ht="18" x14ac:dyDescent="0.25">
      <c r="A15" s="380" t="s">
        <v>299</v>
      </c>
      <c r="B15" s="128"/>
      <c r="C15" s="462"/>
      <c r="D15" s="463"/>
      <c r="E15" s="463">
        <f>E14</f>
        <v>0</v>
      </c>
      <c r="F15" s="463">
        <f t="shared" ref="F15:R15" si="5">E15+F14</f>
        <v>0</v>
      </c>
      <c r="G15" s="463">
        <f t="shared" si="5"/>
        <v>0</v>
      </c>
      <c r="H15" s="463">
        <f t="shared" si="5"/>
        <v>0</v>
      </c>
      <c r="I15" s="463">
        <f t="shared" si="5"/>
        <v>0</v>
      </c>
      <c r="J15" s="463">
        <f t="shared" si="5"/>
        <v>0</v>
      </c>
      <c r="K15" s="463">
        <f t="shared" si="5"/>
        <v>0</v>
      </c>
      <c r="L15" s="463">
        <f t="shared" si="5"/>
        <v>0</v>
      </c>
      <c r="M15" s="463">
        <f t="shared" si="5"/>
        <v>0</v>
      </c>
      <c r="N15" s="463">
        <f t="shared" si="5"/>
        <v>0</v>
      </c>
      <c r="O15" s="463">
        <f t="shared" si="5"/>
        <v>0</v>
      </c>
      <c r="P15" s="463">
        <f t="shared" si="5"/>
        <v>0</v>
      </c>
      <c r="Q15" s="463">
        <f t="shared" si="5"/>
        <v>0</v>
      </c>
      <c r="R15" s="463">
        <f t="shared" si="5"/>
        <v>0</v>
      </c>
    </row>
    <row r="16" spans="1:18" s="353" customFormat="1" x14ac:dyDescent="0.2">
      <c r="A16" s="484"/>
      <c r="B16" s="40"/>
      <c r="C16" s="483"/>
      <c r="D16" s="483"/>
      <c r="E16" s="59"/>
      <c r="F16" s="59"/>
      <c r="G16" s="59"/>
      <c r="H16" s="59"/>
      <c r="I16" s="59"/>
      <c r="J16" s="59"/>
      <c r="K16" s="59"/>
      <c r="L16" s="59"/>
    </row>
    <row r="17" spans="1:12" s="350" customFormat="1" ht="15.75" x14ac:dyDescent="0.25">
      <c r="A17" s="382" t="s">
        <v>108</v>
      </c>
      <c r="B17" s="61"/>
      <c r="C17" s="383"/>
      <c r="D17" s="383"/>
      <c r="E17" s="383" t="str">
        <f>IF(AND(E15&gt;=0,F15&gt;=0,G15&gt;=0,H15&gt;=0,I15&gt;=0,J15&gt;=0,K15&gt;=0,L15&gt;=0,M15&gt;=0,N15&gt;=0,O15&gt;=0,P15&gt;=0,Q15&gt;=0,R15&gt;=0),"DA","NU")</f>
        <v>DA</v>
      </c>
      <c r="F17" s="59"/>
      <c r="G17" s="59"/>
      <c r="H17" s="59"/>
      <c r="I17" s="59"/>
      <c r="J17" s="59"/>
      <c r="K17" s="59"/>
      <c r="L17" s="59"/>
    </row>
    <row r="18" spans="1:12" ht="16.5" customHeight="1" x14ac:dyDescent="0.3">
      <c r="A18" s="484"/>
      <c r="B18" s="63"/>
      <c r="C18" s="62"/>
      <c r="D18" s="62"/>
      <c r="E18" s="63"/>
      <c r="F18" s="63"/>
      <c r="G18" s="63"/>
      <c r="H18" s="63"/>
      <c r="I18" s="63"/>
      <c r="J18" s="63"/>
      <c r="K18" s="63"/>
      <c r="L18" s="63"/>
    </row>
    <row r="19" spans="1:12" ht="16.5" customHeight="1" x14ac:dyDescent="0.3">
      <c r="B19" s="63"/>
      <c r="C19" s="62"/>
      <c r="D19" s="62"/>
      <c r="E19" s="63"/>
      <c r="F19" s="63"/>
      <c r="G19" s="63"/>
      <c r="H19" s="63"/>
      <c r="I19" s="63"/>
      <c r="J19" s="63"/>
      <c r="K19" s="63"/>
      <c r="L19" s="63"/>
    </row>
    <row r="20" spans="1:12" ht="25.5" customHeight="1" x14ac:dyDescent="0.3">
      <c r="A20" s="770"/>
      <c r="B20" s="770"/>
      <c r="C20" s="770"/>
      <c r="D20" s="62"/>
      <c r="E20" s="63"/>
      <c r="F20" s="63"/>
      <c r="G20" s="63"/>
      <c r="H20" s="63"/>
      <c r="I20" s="63"/>
      <c r="J20" s="63"/>
      <c r="K20" s="63"/>
      <c r="L20" s="63"/>
    </row>
    <row r="21" spans="1:12" ht="16.5" customHeight="1" x14ac:dyDescent="0.3">
      <c r="B21" s="63"/>
      <c r="C21" s="62"/>
      <c r="D21" s="62"/>
      <c r="E21" s="63"/>
      <c r="F21" s="63"/>
      <c r="G21" s="63"/>
      <c r="H21" s="63"/>
      <c r="I21" s="63"/>
      <c r="J21" s="63"/>
      <c r="K21" s="63"/>
      <c r="L21" s="63"/>
    </row>
    <row r="22" spans="1:12" ht="16.5" customHeight="1" x14ac:dyDescent="0.3">
      <c r="A22" s="483"/>
      <c r="B22" s="62"/>
      <c r="C22" s="62"/>
      <c r="D22" s="62"/>
      <c r="E22" s="62"/>
      <c r="F22" s="62"/>
      <c r="G22" s="62"/>
      <c r="H22" s="62"/>
      <c r="I22" s="62"/>
      <c r="J22" s="62"/>
      <c r="K22" s="62"/>
      <c r="L22" s="62"/>
    </row>
    <row r="24" spans="1:12" x14ac:dyDescent="0.3">
      <c r="F24" s="771"/>
      <c r="G24" s="771"/>
      <c r="H24" s="771"/>
      <c r="I24" s="771"/>
      <c r="J24" s="771"/>
      <c r="K24" s="482"/>
    </row>
    <row r="26" spans="1:12" ht="15.75" x14ac:dyDescent="0.3">
      <c r="A26" s="772"/>
      <c r="B26" s="772"/>
      <c r="C26" s="64"/>
      <c r="D26" s="64"/>
      <c r="F26" s="773"/>
      <c r="G26" s="773"/>
      <c r="H26" s="773"/>
      <c r="I26" s="773"/>
      <c r="J26" s="65"/>
      <c r="K26" s="69"/>
    </row>
    <row r="27" spans="1:12" x14ac:dyDescent="0.3">
      <c r="F27" s="774"/>
      <c r="G27" s="774"/>
      <c r="H27" s="774"/>
      <c r="I27" s="774"/>
      <c r="J27" s="774"/>
      <c r="K27" s="774"/>
      <c r="L27" s="774"/>
    </row>
    <row r="28" spans="1:12" x14ac:dyDescent="0.3">
      <c r="A28" s="66"/>
    </row>
    <row r="29" spans="1:12" x14ac:dyDescent="0.3">
      <c r="A29" s="67"/>
    </row>
    <row r="30" spans="1:12" ht="63.75" customHeight="1" x14ac:dyDescent="0.3">
      <c r="A30" s="68"/>
      <c r="B30" s="775"/>
      <c r="C30" s="775"/>
      <c r="D30" s="775"/>
      <c r="E30" s="775"/>
      <c r="F30" s="775"/>
      <c r="G30" s="775"/>
      <c r="H30" s="775"/>
      <c r="I30" s="775"/>
      <c r="J30" s="775"/>
      <c r="K30" s="775"/>
      <c r="L30" s="775"/>
    </row>
    <row r="31" spans="1:12" ht="27.75" customHeight="1" x14ac:dyDescent="0.3">
      <c r="A31" s="68"/>
      <c r="B31" s="776"/>
      <c r="C31" s="776"/>
      <c r="D31" s="776"/>
      <c r="E31" s="776"/>
      <c r="F31" s="776"/>
      <c r="G31" s="776"/>
      <c r="H31" s="776"/>
      <c r="I31" s="776"/>
      <c r="J31" s="776"/>
      <c r="K31" s="776"/>
      <c r="L31" s="776"/>
    </row>
    <row r="32" spans="1:12" x14ac:dyDescent="0.3">
      <c r="A32" s="68"/>
      <c r="B32" s="767"/>
      <c r="C32" s="767"/>
      <c r="D32" s="767"/>
      <c r="E32" s="767"/>
      <c r="F32" s="767"/>
      <c r="G32" s="767"/>
      <c r="H32" s="767"/>
      <c r="I32" s="767"/>
      <c r="J32" s="767"/>
      <c r="K32" s="767"/>
      <c r="L32" s="767"/>
    </row>
    <row r="33" spans="1:12" x14ac:dyDescent="0.3">
      <c r="A33" s="68"/>
      <c r="B33" s="767"/>
      <c r="C33" s="767"/>
      <c r="D33" s="767"/>
      <c r="E33" s="767"/>
      <c r="F33" s="767"/>
      <c r="G33" s="767"/>
      <c r="H33" s="767"/>
      <c r="I33" s="767"/>
      <c r="J33" s="767"/>
      <c r="K33" s="767"/>
      <c r="L33" s="767"/>
    </row>
    <row r="34" spans="1:12" ht="42.75" customHeight="1" x14ac:dyDescent="0.3">
      <c r="A34" s="68"/>
      <c r="B34" s="767"/>
      <c r="C34" s="767"/>
      <c r="D34" s="767"/>
      <c r="E34" s="767"/>
      <c r="F34" s="767"/>
      <c r="G34" s="767"/>
      <c r="H34" s="767"/>
      <c r="I34" s="767"/>
      <c r="J34" s="767"/>
      <c r="K34" s="767"/>
      <c r="L34" s="767"/>
    </row>
    <row r="35" spans="1:12" ht="41.25" customHeight="1" x14ac:dyDescent="0.3">
      <c r="A35" s="68"/>
      <c r="B35" s="767"/>
      <c r="C35" s="767"/>
      <c r="D35" s="767"/>
      <c r="E35" s="767"/>
      <c r="F35" s="767"/>
      <c r="G35" s="767"/>
      <c r="H35" s="767"/>
      <c r="I35" s="767"/>
      <c r="J35" s="767"/>
      <c r="K35" s="767"/>
      <c r="L35" s="767"/>
    </row>
    <row r="36" spans="1:12" ht="30.75" customHeight="1" x14ac:dyDescent="0.3">
      <c r="A36" s="68"/>
      <c r="B36" s="767"/>
      <c r="C36" s="767"/>
      <c r="D36" s="767"/>
      <c r="E36" s="767"/>
      <c r="F36" s="767"/>
      <c r="G36" s="767"/>
      <c r="H36" s="767"/>
      <c r="I36" s="767"/>
      <c r="J36" s="767"/>
      <c r="K36" s="767"/>
      <c r="L36" s="767"/>
    </row>
    <row r="37" spans="1:12" ht="34.5" customHeight="1" x14ac:dyDescent="0.3">
      <c r="A37" s="68"/>
      <c r="B37" s="767"/>
      <c r="C37" s="767"/>
      <c r="D37" s="767"/>
      <c r="E37" s="767"/>
      <c r="F37" s="767"/>
      <c r="G37" s="767"/>
      <c r="H37" s="767"/>
      <c r="I37" s="767"/>
      <c r="J37" s="767"/>
      <c r="K37" s="767"/>
      <c r="L37" s="767"/>
    </row>
    <row r="38" spans="1:12" ht="16.5" customHeight="1" x14ac:dyDescent="0.3">
      <c r="A38" s="68"/>
      <c r="B38" s="779"/>
      <c r="C38" s="779"/>
      <c r="D38" s="779"/>
      <c r="E38" s="779"/>
      <c r="F38" s="779"/>
      <c r="G38" s="779"/>
      <c r="H38" s="779"/>
      <c r="I38" s="779"/>
      <c r="J38" s="779"/>
      <c r="K38" s="779"/>
      <c r="L38" s="779"/>
    </row>
    <row r="39" spans="1:12" ht="45" customHeight="1" x14ac:dyDescent="0.3">
      <c r="A39" s="68"/>
      <c r="B39" s="779"/>
      <c r="C39" s="779"/>
      <c r="D39" s="779"/>
      <c r="E39" s="779"/>
      <c r="F39" s="779"/>
      <c r="G39" s="779"/>
      <c r="H39" s="779"/>
      <c r="I39" s="779"/>
      <c r="J39" s="779"/>
      <c r="K39" s="779"/>
      <c r="L39" s="779"/>
    </row>
    <row r="40" spans="1:12" ht="35.25" customHeight="1" x14ac:dyDescent="0.3">
      <c r="A40" s="68"/>
      <c r="B40" s="779"/>
      <c r="C40" s="779"/>
      <c r="D40" s="779"/>
      <c r="E40" s="779"/>
      <c r="F40" s="779"/>
      <c r="G40" s="779"/>
      <c r="H40" s="779"/>
      <c r="I40" s="779"/>
      <c r="J40" s="779"/>
      <c r="K40" s="779"/>
      <c r="L40" s="779"/>
    </row>
    <row r="41" spans="1:12" ht="24" customHeight="1" x14ac:dyDescent="0.3">
      <c r="A41" s="68"/>
      <c r="B41" s="777"/>
      <c r="C41" s="777"/>
      <c r="D41" s="777"/>
      <c r="E41" s="777"/>
      <c r="F41" s="777"/>
      <c r="G41" s="777"/>
      <c r="H41" s="777"/>
      <c r="I41" s="777"/>
      <c r="J41" s="777"/>
      <c r="K41" s="777"/>
      <c r="L41" s="777"/>
    </row>
    <row r="42" spans="1:12" ht="22.5" customHeight="1" x14ac:dyDescent="0.3">
      <c r="A42" s="68"/>
      <c r="B42" s="777"/>
      <c r="C42" s="777"/>
      <c r="D42" s="777"/>
      <c r="E42" s="777"/>
      <c r="F42" s="777"/>
      <c r="G42" s="777"/>
      <c r="H42" s="777"/>
      <c r="I42" s="777"/>
      <c r="J42" s="777"/>
      <c r="K42" s="777"/>
      <c r="L42" s="777"/>
    </row>
    <row r="43" spans="1:12" x14ac:dyDescent="0.3">
      <c r="A43" s="68"/>
    </row>
    <row r="44" spans="1:12" x14ac:dyDescent="0.3">
      <c r="A44" s="778"/>
      <c r="B44" s="778"/>
      <c r="C44" s="778"/>
      <c r="D44" s="778"/>
      <c r="E44" s="778"/>
      <c r="F44" s="778"/>
      <c r="G44" s="778"/>
      <c r="H44" s="778"/>
      <c r="I44" s="778"/>
      <c r="J44" s="778"/>
      <c r="K44" s="778"/>
      <c r="L44" s="778"/>
    </row>
  </sheetData>
  <sheetProtection password="A0A7" sheet="1" objects="1" scenarios="1"/>
  <mergeCells count="21">
    <mergeCell ref="B41:L41"/>
    <mergeCell ref="B42:L42"/>
    <mergeCell ref="A44:L44"/>
    <mergeCell ref="B35:L35"/>
    <mergeCell ref="B36:L36"/>
    <mergeCell ref="B37:L37"/>
    <mergeCell ref="B38:L38"/>
    <mergeCell ref="B39:L39"/>
    <mergeCell ref="B40:L40"/>
    <mergeCell ref="B34:L34"/>
    <mergeCell ref="A2:L2"/>
    <mergeCell ref="E3:R3"/>
    <mergeCell ref="A20:C20"/>
    <mergeCell ref="F24:J24"/>
    <mergeCell ref="A26:B26"/>
    <mergeCell ref="F26:I26"/>
    <mergeCell ref="F27:L27"/>
    <mergeCell ref="B30:L30"/>
    <mergeCell ref="B31:L31"/>
    <mergeCell ref="B32:L32"/>
    <mergeCell ref="B33:L33"/>
  </mergeCells>
  <conditionalFormatting sqref="E17">
    <cfRule type="containsText" dxfId="5" priority="3" operator="containsText" text="NU">
      <formula>NOT(ISERROR(SEARCH("NU",E17)))</formula>
    </cfRule>
  </conditionalFormatting>
  <conditionalFormatting sqref="E15:R15">
    <cfRule type="cellIs" dxfId="4" priority="2" operator="lessThan">
      <formula>0</formula>
    </cfRule>
  </conditionalFormatting>
  <conditionalFormatting sqref="D15">
    <cfRule type="cellIs" dxfId="3" priority="1" operator="lessThan">
      <formula>0</formula>
    </cfRule>
  </conditionalFormatting>
  <pageMargins left="0.19685039370078741" right="0.19685039370078741" top="0.47244094488188981" bottom="0.19685039370078741" header="0.19685039370078741" footer="0.19685039370078741"/>
  <pageSetup paperSize="9" scale="60" fitToHeight="0" orientation="landscape" r:id="rId1"/>
  <headerFooter alignWithMargins="0">
    <oddHeader>&amp;C&amp;"Arial,Bold"&amp;16 &amp;K03+00012. SUSTENABILITATEA FINANCIARĂ A INVESTIȚIEI</oddHeader>
  </headerFooter>
  <rowBreaks count="1" manualBreakCount="1">
    <brk id="27"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S238"/>
  <sheetViews>
    <sheetView zoomScale="130" zoomScaleNormal="130" workbookViewId="0">
      <selection activeCell="F17" sqref="F17"/>
    </sheetView>
  </sheetViews>
  <sheetFormatPr defaultRowHeight="12.75" x14ac:dyDescent="0.2"/>
  <cols>
    <col min="1" max="1" width="40.140625" style="27" customWidth="1"/>
    <col min="2" max="2" width="10.85546875" style="655" customWidth="1"/>
    <col min="3" max="3" width="5.42578125" style="655" customWidth="1"/>
    <col min="4" max="4" width="11.28515625" style="656" customWidth="1"/>
    <col min="5" max="5" width="12.5703125" style="656" hidden="1" customWidth="1"/>
    <col min="6" max="6" width="14" style="655" customWidth="1"/>
    <col min="7" max="9" width="10.42578125" style="655" customWidth="1"/>
    <col min="10" max="10" width="10.42578125" style="657" customWidth="1"/>
    <col min="11" max="11" width="12" style="655" customWidth="1"/>
    <col min="12" max="13" width="10.42578125" style="655" customWidth="1"/>
    <col min="14" max="15" width="10.42578125" style="27" customWidth="1"/>
    <col min="16" max="16384" width="9.140625" style="29"/>
  </cols>
  <sheetData>
    <row r="1" spans="1:19" s="310" customFormat="1" ht="13.5" thickBot="1" x14ac:dyDescent="0.25">
      <c r="A1" s="81"/>
      <c r="B1" s="70"/>
      <c r="C1" s="70"/>
      <c r="D1" s="77"/>
      <c r="E1" s="77"/>
      <c r="F1" s="70"/>
      <c r="G1" s="70"/>
      <c r="H1" s="70"/>
      <c r="I1" s="70"/>
      <c r="J1" s="59"/>
      <c r="K1" s="70"/>
      <c r="L1" s="70"/>
      <c r="M1" s="70"/>
      <c r="N1" s="81"/>
      <c r="O1" s="81"/>
    </row>
    <row r="2" spans="1:19" s="176" customFormat="1" ht="49.5" customHeight="1" thickBot="1" x14ac:dyDescent="0.25">
      <c r="A2" s="784" t="s">
        <v>114</v>
      </c>
      <c r="B2" s="785"/>
      <c r="C2" s="785"/>
      <c r="D2" s="785"/>
      <c r="E2" s="785"/>
      <c r="F2" s="785"/>
      <c r="G2" s="785"/>
      <c r="H2" s="785"/>
      <c r="I2" s="785"/>
      <c r="J2" s="785"/>
      <c r="K2" s="785"/>
      <c r="L2" s="786"/>
      <c r="M2" s="786"/>
      <c r="N2" s="177"/>
      <c r="O2" s="177"/>
    </row>
    <row r="3" spans="1:19" s="176" customFormat="1" x14ac:dyDescent="0.2">
      <c r="A3" s="780" t="s">
        <v>113</v>
      </c>
      <c r="B3" s="781"/>
      <c r="C3" s="781"/>
      <c r="D3" s="781"/>
      <c r="E3" s="781"/>
      <c r="F3" s="781"/>
      <c r="G3" s="781"/>
      <c r="H3" s="781"/>
      <c r="I3" s="781"/>
      <c r="J3" s="781"/>
      <c r="K3" s="781"/>
      <c r="L3" s="781"/>
      <c r="M3" s="781"/>
      <c r="N3" s="177"/>
      <c r="O3" s="177"/>
    </row>
    <row r="4" spans="1:19" s="176" customFormat="1" ht="17.25" customHeight="1" thickBot="1" x14ac:dyDescent="0.25">
      <c r="A4" s="782" t="s">
        <v>287</v>
      </c>
      <c r="B4" s="783"/>
      <c r="C4" s="783"/>
      <c r="D4" s="783"/>
      <c r="E4" s="783"/>
      <c r="F4" s="783"/>
      <c r="G4" s="783"/>
      <c r="H4" s="783"/>
      <c r="I4" s="783"/>
      <c r="J4" s="783"/>
      <c r="K4" s="783"/>
      <c r="L4" s="783"/>
      <c r="M4" s="783"/>
      <c r="N4" s="177"/>
      <c r="O4" s="177"/>
    </row>
    <row r="5" spans="1:19" s="176" customFormat="1" ht="15.75" x14ac:dyDescent="0.25">
      <c r="A5" s="168" t="s">
        <v>29</v>
      </c>
      <c r="B5" s="223"/>
      <c r="C5" s="223"/>
      <c r="D5" s="223"/>
      <c r="E5" s="223"/>
      <c r="F5" s="223"/>
      <c r="G5" s="223"/>
      <c r="H5" s="223"/>
      <c r="I5" s="223"/>
      <c r="J5" s="223"/>
      <c r="K5" s="223"/>
      <c r="L5" s="224"/>
      <c r="M5" s="224"/>
      <c r="N5" s="177"/>
      <c r="O5" s="177"/>
    </row>
    <row r="6" spans="1:19" s="176" customFormat="1" ht="44.25" customHeight="1" x14ac:dyDescent="0.2">
      <c r="A6" s="787" t="s">
        <v>435</v>
      </c>
      <c r="B6" s="787"/>
      <c r="C6" s="787"/>
      <c r="D6" s="787"/>
      <c r="E6" s="787"/>
      <c r="F6" s="787"/>
      <c r="G6" s="787"/>
      <c r="H6" s="787"/>
      <c r="I6" s="787"/>
      <c r="J6" s="787"/>
      <c r="K6" s="787"/>
      <c r="L6" s="787"/>
      <c r="M6" s="787"/>
      <c r="N6" s="177"/>
      <c r="O6" s="177"/>
    </row>
    <row r="7" spans="1:19" s="310" customFormat="1" x14ac:dyDescent="0.2">
      <c r="A7" s="81"/>
      <c r="B7" s="70"/>
      <c r="C7" s="70"/>
      <c r="D7" s="77"/>
      <c r="E7" s="77"/>
      <c r="F7" s="70"/>
      <c r="G7" s="70"/>
      <c r="H7" s="70"/>
      <c r="I7" s="70"/>
      <c r="J7" s="59"/>
      <c r="K7" s="70"/>
      <c r="L7" s="70"/>
      <c r="M7" s="70"/>
      <c r="N7" s="81"/>
      <c r="O7" s="81"/>
    </row>
    <row r="8" spans="1:19" s="310" customFormat="1" ht="27" x14ac:dyDescent="0.25">
      <c r="A8" s="131"/>
      <c r="B8" s="635"/>
      <c r="C8" s="635"/>
      <c r="D8" s="635"/>
      <c r="E8" s="636" t="s">
        <v>254</v>
      </c>
      <c r="F8" s="72" t="s">
        <v>253</v>
      </c>
      <c r="G8" s="635"/>
      <c r="H8" s="635"/>
      <c r="I8" s="635"/>
      <c r="J8" s="637" t="s">
        <v>242</v>
      </c>
      <c r="K8" s="635"/>
      <c r="L8" s="635"/>
      <c r="M8" s="635"/>
      <c r="N8" s="635"/>
      <c r="O8" s="635"/>
    </row>
    <row r="9" spans="1:19" s="310" customFormat="1" ht="13.5" x14ac:dyDescent="0.25">
      <c r="A9" s="638" t="s">
        <v>115</v>
      </c>
      <c r="B9" s="639"/>
      <c r="C9" s="640" t="s">
        <v>62</v>
      </c>
      <c r="D9" s="639" t="s">
        <v>138</v>
      </c>
      <c r="E9" s="639">
        <v>0</v>
      </c>
      <c r="F9" s="639">
        <v>1</v>
      </c>
      <c r="G9" s="639">
        <v>2</v>
      </c>
      <c r="H9" s="639">
        <v>3</v>
      </c>
      <c r="I9" s="639">
        <v>4</v>
      </c>
      <c r="J9" s="639">
        <v>5</v>
      </c>
      <c r="K9" s="639">
        <v>6</v>
      </c>
      <c r="L9" s="639">
        <v>7</v>
      </c>
      <c r="M9" s="639">
        <v>8</v>
      </c>
      <c r="N9" s="639">
        <v>9</v>
      </c>
      <c r="O9" s="639">
        <v>10</v>
      </c>
      <c r="P9" s="639">
        <v>11</v>
      </c>
      <c r="Q9" s="639">
        <v>12</v>
      </c>
      <c r="R9" s="639">
        <v>13</v>
      </c>
      <c r="S9" s="639">
        <v>14</v>
      </c>
    </row>
    <row r="10" spans="1:19" s="310" customFormat="1" x14ac:dyDescent="0.2">
      <c r="A10" s="81" t="s">
        <v>116</v>
      </c>
      <c r="B10" s="70" t="s">
        <v>126</v>
      </c>
      <c r="C10" s="70" t="s">
        <v>97</v>
      </c>
      <c r="D10" s="641">
        <f>SUM(F10:I10)</f>
        <v>0</v>
      </c>
      <c r="E10" s="228"/>
      <c r="F10" s="228">
        <f>' Investitie'!F81</f>
        <v>0</v>
      </c>
      <c r="G10" s="228">
        <f>' Investitie'!G81</f>
        <v>0</v>
      </c>
      <c r="H10" s="228">
        <f>' Investitie'!H81</f>
        <v>0</v>
      </c>
      <c r="I10" s="228">
        <f>' Investitie'!I81</f>
        <v>0</v>
      </c>
      <c r="J10" s="607"/>
      <c r="K10" s="228"/>
      <c r="L10" s="228"/>
      <c r="M10" s="228"/>
      <c r="N10" s="228"/>
      <c r="O10" s="228"/>
      <c r="P10" s="228"/>
      <c r="Q10" s="228"/>
      <c r="R10" s="228"/>
      <c r="S10" s="228"/>
    </row>
    <row r="11" spans="1:19" s="310" customFormat="1" x14ac:dyDescent="0.2">
      <c r="A11" s="81" t="s">
        <v>117</v>
      </c>
      <c r="B11" s="70" t="s">
        <v>127</v>
      </c>
      <c r="C11" s="70" t="s">
        <v>98</v>
      </c>
      <c r="D11" s="641">
        <f t="shared" ref="D11:D12" si="0">SUM(F11:I11)</f>
        <v>0</v>
      </c>
      <c r="E11" s="228"/>
      <c r="F11" s="228">
        <f>' Investitie'!F83</f>
        <v>0</v>
      </c>
      <c r="G11" s="228">
        <f>' Investitie'!G83</f>
        <v>0</v>
      </c>
      <c r="H11" s="228">
        <f>' Investitie'!H83</f>
        <v>0</v>
      </c>
      <c r="I11" s="228">
        <f>' Investitie'!I83</f>
        <v>0</v>
      </c>
      <c r="J11" s="607"/>
      <c r="K11" s="228"/>
      <c r="L11" s="228"/>
      <c r="M11" s="228"/>
      <c r="N11" s="228"/>
      <c r="O11" s="228"/>
      <c r="P11" s="228"/>
      <c r="Q11" s="228"/>
      <c r="R11" s="228"/>
      <c r="S11" s="228"/>
    </row>
    <row r="12" spans="1:19" s="310" customFormat="1" x14ac:dyDescent="0.2">
      <c r="A12" s="642" t="s">
        <v>118</v>
      </c>
      <c r="B12" s="643" t="s">
        <v>128</v>
      </c>
      <c r="C12" s="643" t="s">
        <v>99</v>
      </c>
      <c r="D12" s="641">
        <f t="shared" si="0"/>
        <v>0</v>
      </c>
      <c r="E12" s="644"/>
      <c r="F12" s="644">
        <f>' Investitie'!F82</f>
        <v>0</v>
      </c>
      <c r="G12" s="644">
        <f>' Investitie'!G82</f>
        <v>0</v>
      </c>
      <c r="H12" s="644">
        <f>' Investitie'!H82</f>
        <v>0</v>
      </c>
      <c r="I12" s="644">
        <f>' Investitie'!I82</f>
        <v>0</v>
      </c>
      <c r="J12" s="644"/>
      <c r="K12" s="644"/>
      <c r="L12" s="644"/>
      <c r="M12" s="644"/>
      <c r="N12" s="644"/>
      <c r="O12" s="644"/>
      <c r="P12" s="644"/>
      <c r="Q12" s="644"/>
      <c r="R12" s="644"/>
      <c r="S12" s="644"/>
    </row>
    <row r="13" spans="1:19" s="310" customFormat="1" x14ac:dyDescent="0.2">
      <c r="A13" s="645" t="s">
        <v>119</v>
      </c>
      <c r="B13" s="640" t="s">
        <v>129</v>
      </c>
      <c r="C13" s="640" t="s">
        <v>100</v>
      </c>
      <c r="D13" s="460"/>
      <c r="E13" s="459"/>
      <c r="F13" s="459">
        <f t="shared" ref="F13:S13" si="1">1/(1+$D$25)^F9</f>
        <v>0.96153846153846145</v>
      </c>
      <c r="G13" s="459">
        <f t="shared" si="1"/>
        <v>0.92455621301775137</v>
      </c>
      <c r="H13" s="459">
        <f t="shared" si="1"/>
        <v>0.88899635867091487</v>
      </c>
      <c r="I13" s="459">
        <f t="shared" si="1"/>
        <v>0.85480419102972571</v>
      </c>
      <c r="J13" s="459">
        <f t="shared" si="1"/>
        <v>0.82192710675935154</v>
      </c>
      <c r="K13" s="459">
        <f t="shared" si="1"/>
        <v>0.79031452573014571</v>
      </c>
      <c r="L13" s="459">
        <f t="shared" si="1"/>
        <v>0.75991781320206331</v>
      </c>
      <c r="M13" s="459">
        <f t="shared" si="1"/>
        <v>0.73069020500198378</v>
      </c>
      <c r="N13" s="459">
        <f t="shared" si="1"/>
        <v>0.70258673557883045</v>
      </c>
      <c r="O13" s="459">
        <f t="shared" si="1"/>
        <v>0.67556416882579851</v>
      </c>
      <c r="P13" s="459">
        <f t="shared" si="1"/>
        <v>0.6495809315632679</v>
      </c>
      <c r="Q13" s="459">
        <f t="shared" si="1"/>
        <v>0.62459704958006512</v>
      </c>
      <c r="R13" s="459">
        <f t="shared" si="1"/>
        <v>0.600574086134678</v>
      </c>
      <c r="S13" s="459">
        <f t="shared" si="1"/>
        <v>0.57747508282180582</v>
      </c>
    </row>
    <row r="14" spans="1:19" s="310" customFormat="1" x14ac:dyDescent="0.2">
      <c r="A14" s="81" t="s">
        <v>120</v>
      </c>
      <c r="B14" s="70" t="s">
        <v>130</v>
      </c>
      <c r="C14" s="70" t="s">
        <v>101</v>
      </c>
      <c r="D14" s="641">
        <f>SUM(F14:I14)</f>
        <v>0</v>
      </c>
      <c r="E14" s="228"/>
      <c r="F14" s="228">
        <f>F10*F13</f>
        <v>0</v>
      </c>
      <c r="G14" s="228">
        <f t="shared" ref="G14:I14" si="2">G10*G13</f>
        <v>0</v>
      </c>
      <c r="H14" s="228">
        <f t="shared" si="2"/>
        <v>0</v>
      </c>
      <c r="I14" s="228">
        <f t="shared" si="2"/>
        <v>0</v>
      </c>
      <c r="J14" s="607"/>
      <c r="K14" s="228"/>
      <c r="L14" s="228"/>
      <c r="M14" s="228"/>
      <c r="N14" s="228"/>
      <c r="O14" s="228"/>
      <c r="P14" s="228"/>
      <c r="Q14" s="228"/>
      <c r="R14" s="228"/>
      <c r="S14" s="228"/>
    </row>
    <row r="15" spans="1:19" s="310" customFormat="1" x14ac:dyDescent="0.2">
      <c r="A15" s="81" t="s">
        <v>121</v>
      </c>
      <c r="B15" s="70" t="s">
        <v>131</v>
      </c>
      <c r="C15" s="70" t="s">
        <v>103</v>
      </c>
      <c r="D15" s="641">
        <f>SUM(F15:I15)</f>
        <v>0</v>
      </c>
      <c r="E15" s="228"/>
      <c r="F15" s="228">
        <f>F11*F13</f>
        <v>0</v>
      </c>
      <c r="G15" s="228">
        <f t="shared" ref="G15:I15" si="3">G11*G13</f>
        <v>0</v>
      </c>
      <c r="H15" s="228">
        <f t="shared" si="3"/>
        <v>0</v>
      </c>
      <c r="I15" s="228">
        <f t="shared" si="3"/>
        <v>0</v>
      </c>
      <c r="J15" s="607"/>
      <c r="K15" s="228"/>
      <c r="L15" s="228"/>
      <c r="M15" s="228"/>
      <c r="N15" s="228"/>
      <c r="O15" s="228"/>
      <c r="P15" s="228"/>
      <c r="Q15" s="228"/>
      <c r="R15" s="228"/>
      <c r="S15" s="228"/>
    </row>
    <row r="16" spans="1:19" s="310" customFormat="1" x14ac:dyDescent="0.2">
      <c r="A16" s="642" t="s">
        <v>122</v>
      </c>
      <c r="B16" s="643" t="s">
        <v>132</v>
      </c>
      <c r="C16" s="643" t="s">
        <v>104</v>
      </c>
      <c r="D16" s="596">
        <f>SUM(F16:I16)</f>
        <v>0</v>
      </c>
      <c r="E16" s="644"/>
      <c r="F16" s="644">
        <f>F12*F13</f>
        <v>0</v>
      </c>
      <c r="G16" s="644">
        <f t="shared" ref="G16:I16" si="4">G12*G13</f>
        <v>0</v>
      </c>
      <c r="H16" s="644">
        <f t="shared" si="4"/>
        <v>0</v>
      </c>
      <c r="I16" s="644">
        <f t="shared" si="4"/>
        <v>0</v>
      </c>
      <c r="J16" s="644"/>
      <c r="K16" s="644"/>
      <c r="L16" s="644"/>
      <c r="M16" s="644"/>
      <c r="N16" s="644"/>
      <c r="O16" s="644"/>
      <c r="P16" s="644"/>
      <c r="Q16" s="644"/>
      <c r="R16" s="644"/>
      <c r="S16" s="644"/>
    </row>
    <row r="17" spans="1:19" s="310" customFormat="1" x14ac:dyDescent="0.2">
      <c r="A17" s="81" t="s">
        <v>123</v>
      </c>
      <c r="B17" s="70" t="s">
        <v>162</v>
      </c>
      <c r="C17" s="70" t="s">
        <v>105</v>
      </c>
      <c r="D17" s="641">
        <f>SUM(F17:S17)</f>
        <v>0</v>
      </c>
      <c r="E17" s="228"/>
      <c r="F17" s="228">
        <f>'Rentabilitate investitie'!D6</f>
        <v>0</v>
      </c>
      <c r="G17" s="228">
        <f>'Rentabilitate investitie'!E6</f>
        <v>0</v>
      </c>
      <c r="H17" s="228">
        <f>'Rentabilitate investitie'!F6</f>
        <v>0</v>
      </c>
      <c r="I17" s="228">
        <f>'Rentabilitate investitie'!G6</f>
        <v>0</v>
      </c>
      <c r="J17" s="228">
        <f>'Rentabilitate investitie'!H6</f>
        <v>0</v>
      </c>
      <c r="K17" s="228">
        <f>'Rentabilitate investitie'!I6</f>
        <v>0</v>
      </c>
      <c r="L17" s="228">
        <f>'Rentabilitate investitie'!J6</f>
        <v>0</v>
      </c>
      <c r="M17" s="228">
        <f>'Rentabilitate investitie'!K6</f>
        <v>0</v>
      </c>
      <c r="N17" s="228">
        <f>'Rentabilitate investitie'!L6</f>
        <v>0</v>
      </c>
      <c r="O17" s="228">
        <f>'Rentabilitate investitie'!M6</f>
        <v>0</v>
      </c>
      <c r="P17" s="228">
        <f>'Rentabilitate investitie'!N6</f>
        <v>0</v>
      </c>
      <c r="Q17" s="228">
        <f>'Rentabilitate investitie'!O6</f>
        <v>0</v>
      </c>
      <c r="R17" s="228">
        <f>'Rentabilitate investitie'!P6</f>
        <v>0</v>
      </c>
      <c r="S17" s="228">
        <f>'Rentabilitate investitie'!Q6</f>
        <v>0</v>
      </c>
    </row>
    <row r="18" spans="1:19" s="310" customFormat="1" ht="14.25" customHeight="1" x14ac:dyDescent="0.2">
      <c r="A18" s="229" t="s">
        <v>585</v>
      </c>
      <c r="B18" s="70" t="s">
        <v>163</v>
      </c>
      <c r="C18" s="70" t="s">
        <v>106</v>
      </c>
      <c r="D18" s="641">
        <f>SUM(F18:S18)</f>
        <v>0</v>
      </c>
      <c r="E18" s="228"/>
      <c r="F18" s="228">
        <f>' Proiectii financiare'!E215-' Proiectii financiare'!E211+' Investitie'!F103</f>
        <v>0</v>
      </c>
      <c r="G18" s="228">
        <f>' Proiectii financiare'!F215-' Proiectii financiare'!F211+' Investitie'!G103</f>
        <v>0</v>
      </c>
      <c r="H18" s="228">
        <f>' Proiectii financiare'!G215-' Proiectii financiare'!G211+' Investitie'!H103</f>
        <v>0</v>
      </c>
      <c r="I18" s="228">
        <f>' Proiectii financiare'!H215-' Proiectii financiare'!H211+' Investitie'!I103</f>
        <v>0</v>
      </c>
      <c r="J18" s="228">
        <f>' Proiectii financiare'!I215-' Proiectii financiare'!I211+' Investitie'!J103</f>
        <v>0</v>
      </c>
      <c r="K18" s="228">
        <f>' Proiectii financiare'!J215-' Proiectii financiare'!J211+' Investitie'!L103</f>
        <v>0</v>
      </c>
      <c r="L18" s="228">
        <f>' Proiectii financiare'!K215-' Proiectii financiare'!K211+' Investitie'!L103</f>
        <v>0</v>
      </c>
      <c r="M18" s="228">
        <f>' Proiectii financiare'!L215-' Proiectii financiare'!L211+' Investitie'!M103</f>
        <v>0</v>
      </c>
      <c r="N18" s="228">
        <f>' Proiectii financiare'!M215-' Proiectii financiare'!M211+' Investitie'!N103</f>
        <v>0</v>
      </c>
      <c r="O18" s="228">
        <f>' Proiectii financiare'!N215-' Proiectii financiare'!N211+' Investitie'!O103</f>
        <v>0</v>
      </c>
      <c r="P18" s="228">
        <f>' Proiectii financiare'!O215-' Proiectii financiare'!O211+' Investitie'!P103</f>
        <v>0</v>
      </c>
      <c r="Q18" s="228">
        <f>' Proiectii financiare'!P215-' Proiectii financiare'!P211+' Investitie'!Q103</f>
        <v>0</v>
      </c>
      <c r="R18" s="228">
        <f>' Proiectii financiare'!Q215-' Proiectii financiare'!Q211+' Investitie'!R103</f>
        <v>0</v>
      </c>
      <c r="S18" s="228">
        <f>' Proiectii financiare'!R215-' Proiectii financiare'!R211+' Investitie'!S103</f>
        <v>0</v>
      </c>
    </row>
    <row r="19" spans="1:19" s="310" customFormat="1" ht="25.5" x14ac:dyDescent="0.2">
      <c r="A19" s="229" t="s">
        <v>586</v>
      </c>
      <c r="B19" s="70" t="s">
        <v>133</v>
      </c>
      <c r="C19" s="70" t="s">
        <v>107</v>
      </c>
      <c r="D19" s="641">
        <f>SUM(F19:S19)</f>
        <v>0</v>
      </c>
      <c r="E19" s="646"/>
      <c r="F19" s="661">
        <f>'Rentabilitate investitie'!D7</f>
        <v>0</v>
      </c>
      <c r="G19" s="661">
        <f>'Rentabilitate investitie'!E7</f>
        <v>0</v>
      </c>
      <c r="H19" s="661">
        <f>'Rentabilitate investitie'!F7</f>
        <v>0</v>
      </c>
      <c r="I19" s="661">
        <f>'Rentabilitate investitie'!G7</f>
        <v>0</v>
      </c>
      <c r="J19" s="661">
        <f>'Rentabilitate investitie'!H7</f>
        <v>0</v>
      </c>
      <c r="K19" s="661">
        <f>'Rentabilitate investitie'!I7</f>
        <v>0</v>
      </c>
      <c r="L19" s="661">
        <f>'Rentabilitate investitie'!J7</f>
        <v>0</v>
      </c>
      <c r="M19" s="661">
        <f>'Rentabilitate investitie'!K7</f>
        <v>0</v>
      </c>
      <c r="N19" s="661">
        <f>'Rentabilitate investitie'!L7</f>
        <v>0</v>
      </c>
      <c r="O19" s="661">
        <f>'Rentabilitate investitie'!M7</f>
        <v>0</v>
      </c>
      <c r="P19" s="661">
        <f>'Rentabilitate investitie'!N7</f>
        <v>0</v>
      </c>
      <c r="Q19" s="661">
        <f>'Rentabilitate investitie'!O7</f>
        <v>0</v>
      </c>
      <c r="R19" s="661">
        <f>'Rentabilitate investitie'!P7</f>
        <v>0</v>
      </c>
      <c r="S19" s="661">
        <f>'Rentabilitate investitie'!Q7</f>
        <v>0</v>
      </c>
    </row>
    <row r="20" spans="1:19" s="310" customFormat="1" x14ac:dyDescent="0.2">
      <c r="A20" s="642" t="s">
        <v>124</v>
      </c>
      <c r="B20" s="643" t="s">
        <v>134</v>
      </c>
      <c r="C20" s="643" t="s">
        <v>136</v>
      </c>
      <c r="D20" s="596">
        <f>SUM(F20:S20)</f>
        <v>0</v>
      </c>
      <c r="E20" s="644"/>
      <c r="F20" s="644">
        <f>F17-F18+F19</f>
        <v>0</v>
      </c>
      <c r="G20" s="644">
        <f t="shared" ref="G20:S20" si="5">G17-G18+G19</f>
        <v>0</v>
      </c>
      <c r="H20" s="644">
        <f t="shared" si="5"/>
        <v>0</v>
      </c>
      <c r="I20" s="644">
        <f t="shared" si="5"/>
        <v>0</v>
      </c>
      <c r="J20" s="644">
        <f t="shared" si="5"/>
        <v>0</v>
      </c>
      <c r="K20" s="644">
        <f t="shared" si="5"/>
        <v>0</v>
      </c>
      <c r="L20" s="644">
        <f t="shared" si="5"/>
        <v>0</v>
      </c>
      <c r="M20" s="644">
        <f t="shared" si="5"/>
        <v>0</v>
      </c>
      <c r="N20" s="644">
        <f t="shared" si="5"/>
        <v>0</v>
      </c>
      <c r="O20" s="644">
        <f t="shared" si="5"/>
        <v>0</v>
      </c>
      <c r="P20" s="644">
        <f t="shared" si="5"/>
        <v>0</v>
      </c>
      <c r="Q20" s="644">
        <f t="shared" si="5"/>
        <v>0</v>
      </c>
      <c r="R20" s="644">
        <f t="shared" si="5"/>
        <v>0</v>
      </c>
      <c r="S20" s="644">
        <f t="shared" si="5"/>
        <v>0</v>
      </c>
    </row>
    <row r="21" spans="1:19" s="650" customFormat="1" x14ac:dyDescent="0.2">
      <c r="A21" s="647" t="s">
        <v>125</v>
      </c>
      <c r="B21" s="648" t="s">
        <v>135</v>
      </c>
      <c r="C21" s="648" t="s">
        <v>137</v>
      </c>
      <c r="D21" s="649">
        <f>SUM(F21:S21)</f>
        <v>0</v>
      </c>
      <c r="E21" s="596"/>
      <c r="F21" s="596">
        <f t="shared" ref="F21:S21" si="6">F20*F13</f>
        <v>0</v>
      </c>
      <c r="G21" s="596">
        <f t="shared" si="6"/>
        <v>0</v>
      </c>
      <c r="H21" s="596">
        <f t="shared" si="6"/>
        <v>0</v>
      </c>
      <c r="I21" s="596">
        <f t="shared" si="6"/>
        <v>0</v>
      </c>
      <c r="J21" s="649">
        <f t="shared" si="6"/>
        <v>0</v>
      </c>
      <c r="K21" s="596">
        <f t="shared" si="6"/>
        <v>0</v>
      </c>
      <c r="L21" s="596">
        <f t="shared" si="6"/>
        <v>0</v>
      </c>
      <c r="M21" s="596">
        <f t="shared" si="6"/>
        <v>0</v>
      </c>
      <c r="N21" s="596">
        <f t="shared" si="6"/>
        <v>0</v>
      </c>
      <c r="O21" s="596">
        <f t="shared" si="6"/>
        <v>0</v>
      </c>
      <c r="P21" s="596">
        <f t="shared" si="6"/>
        <v>0</v>
      </c>
      <c r="Q21" s="596">
        <f t="shared" si="6"/>
        <v>0</v>
      </c>
      <c r="R21" s="596">
        <f t="shared" si="6"/>
        <v>0</v>
      </c>
      <c r="S21" s="596">
        <f t="shared" si="6"/>
        <v>0</v>
      </c>
    </row>
    <row r="22" spans="1:19" s="310" customFormat="1" ht="13.5" thickBot="1" x14ac:dyDescent="0.25">
      <c r="A22" s="81"/>
      <c r="B22" s="70"/>
      <c r="C22" s="70"/>
      <c r="D22" s="77"/>
      <c r="E22" s="77"/>
      <c r="F22" s="70"/>
      <c r="G22" s="70"/>
      <c r="H22" s="70"/>
      <c r="I22" s="70"/>
      <c r="J22" s="59"/>
      <c r="K22" s="70"/>
      <c r="L22" s="70"/>
      <c r="M22" s="70"/>
      <c r="N22" s="81"/>
      <c r="O22" s="81"/>
    </row>
    <row r="23" spans="1:19" s="310" customFormat="1" ht="27.75" customHeight="1" thickBot="1" x14ac:dyDescent="0.25">
      <c r="A23" s="79" t="s">
        <v>149</v>
      </c>
      <c r="B23" s="80"/>
      <c r="C23" s="80"/>
      <c r="D23" s="658">
        <v>0.98</v>
      </c>
      <c r="E23" s="64"/>
      <c r="F23" s="634" t="s">
        <v>691</v>
      </c>
      <c r="G23" s="793" t="s">
        <v>730</v>
      </c>
      <c r="H23" s="793"/>
      <c r="I23" s="793"/>
      <c r="J23" s="793"/>
      <c r="K23" s="793"/>
      <c r="L23" s="793"/>
      <c r="M23" s="78" t="str">
        <f>IF(D21&gt;0,"DA","NU")</f>
        <v>NU</v>
      </c>
      <c r="N23" s="70"/>
      <c r="O23" s="81"/>
    </row>
    <row r="24" spans="1:19" s="310" customFormat="1" ht="13.5" thickBot="1" x14ac:dyDescent="0.25">
      <c r="A24" s="70"/>
      <c r="B24" s="70"/>
      <c r="C24" s="70"/>
      <c r="D24" s="77"/>
      <c r="E24" s="77"/>
      <c r="F24" s="70"/>
      <c r="G24" s="70"/>
      <c r="H24" s="70"/>
      <c r="I24" s="70"/>
      <c r="J24" s="59"/>
      <c r="K24" s="70"/>
      <c r="L24" s="70"/>
      <c r="M24" s="70"/>
      <c r="N24" s="70"/>
      <c r="O24" s="81"/>
    </row>
    <row r="25" spans="1:19" s="310" customFormat="1" ht="45.75" customHeight="1" thickBot="1" x14ac:dyDescent="0.3">
      <c r="A25" s="788" t="s">
        <v>139</v>
      </c>
      <c r="B25" s="789"/>
      <c r="C25" s="789"/>
      <c r="D25" s="71">
        <v>0.04</v>
      </c>
      <c r="E25" s="64"/>
      <c r="F25" s="70"/>
      <c r="G25" s="790" t="s">
        <v>674</v>
      </c>
      <c r="H25" s="791"/>
      <c r="I25" s="791"/>
      <c r="J25" s="792"/>
      <c r="K25" s="225" t="str">
        <f>IF(M23="nu","--",IFERROR(B61,""))</f>
        <v>--</v>
      </c>
      <c r="L25" s="72" t="s">
        <v>196</v>
      </c>
      <c r="M25" s="70"/>
      <c r="N25" s="70"/>
      <c r="O25" s="81"/>
    </row>
    <row r="26" spans="1:19" s="310" customFormat="1" x14ac:dyDescent="0.2">
      <c r="A26" s="70"/>
      <c r="B26" s="70"/>
      <c r="C26" s="70"/>
      <c r="D26" s="77"/>
      <c r="E26" s="77"/>
      <c r="F26" s="70"/>
      <c r="G26" s="794"/>
      <c r="H26" s="794"/>
      <c r="I26" s="794"/>
      <c r="J26" s="794"/>
      <c r="K26" s="794"/>
      <c r="L26" s="794"/>
      <c r="M26" s="794"/>
      <c r="N26" s="70"/>
      <c r="O26" s="81"/>
    </row>
    <row r="27" spans="1:19" s="310" customFormat="1" x14ac:dyDescent="0.2">
      <c r="A27" s="73" t="s">
        <v>148</v>
      </c>
      <c r="B27" s="70"/>
      <c r="C27" s="70"/>
      <c r="D27" s="77"/>
      <c r="E27" s="77"/>
      <c r="F27" s="70"/>
      <c r="G27" s="70"/>
      <c r="H27" s="70"/>
      <c r="I27" s="70"/>
      <c r="J27" s="59"/>
      <c r="K27" s="70"/>
      <c r="L27" s="70"/>
      <c r="M27" s="70"/>
      <c r="N27" s="70"/>
      <c r="O27" s="81"/>
    </row>
    <row r="28" spans="1:19" s="310" customFormat="1" x14ac:dyDescent="0.2">
      <c r="A28" s="74" t="s">
        <v>140</v>
      </c>
      <c r="B28" s="70"/>
      <c r="C28" s="70"/>
      <c r="D28" s="77"/>
      <c r="E28" s="77"/>
      <c r="F28" s="70"/>
      <c r="G28" s="70"/>
      <c r="H28" s="70"/>
      <c r="I28" s="70"/>
      <c r="J28" s="59"/>
      <c r="K28" s="70"/>
      <c r="L28" s="70"/>
      <c r="M28" s="70"/>
      <c r="N28" s="70"/>
      <c r="O28" s="81"/>
    </row>
    <row r="29" spans="1:19" s="310" customFormat="1" ht="108.75" customHeight="1" x14ac:dyDescent="0.2">
      <c r="A29" s="75" t="s">
        <v>62</v>
      </c>
      <c r="B29" s="798" t="s">
        <v>735</v>
      </c>
      <c r="C29" s="798"/>
      <c r="D29" s="798"/>
      <c r="E29" s="798"/>
      <c r="F29" s="798"/>
      <c r="G29" s="798"/>
      <c r="H29" s="798"/>
      <c r="I29" s="798"/>
      <c r="J29" s="798"/>
      <c r="K29" s="798"/>
      <c r="L29" s="798"/>
      <c r="M29" s="798"/>
      <c r="N29" s="76"/>
      <c r="O29" s="81"/>
    </row>
    <row r="30" spans="1:19" s="310" customFormat="1" x14ac:dyDescent="0.2">
      <c r="A30" s="75" t="s">
        <v>97</v>
      </c>
      <c r="B30" s="795" t="s">
        <v>731</v>
      </c>
      <c r="C30" s="795"/>
      <c r="D30" s="795"/>
      <c r="E30" s="795"/>
      <c r="F30" s="795"/>
      <c r="G30" s="795"/>
      <c r="H30" s="795"/>
      <c r="I30" s="795"/>
      <c r="J30" s="795"/>
      <c r="K30" s="795"/>
      <c r="L30" s="795"/>
      <c r="M30" s="795"/>
      <c r="N30" s="795"/>
      <c r="O30" s="81"/>
    </row>
    <row r="31" spans="1:19" s="310" customFormat="1" x14ac:dyDescent="0.2">
      <c r="A31" s="75" t="s">
        <v>98</v>
      </c>
      <c r="B31" s="796" t="s">
        <v>732</v>
      </c>
      <c r="C31" s="796"/>
      <c r="D31" s="796"/>
      <c r="E31" s="796"/>
      <c r="F31" s="796"/>
      <c r="G31" s="796"/>
      <c r="H31" s="796"/>
      <c r="I31" s="796"/>
      <c r="J31" s="796"/>
      <c r="K31" s="796"/>
      <c r="L31" s="796"/>
      <c r="M31" s="796"/>
      <c r="N31" s="796"/>
      <c r="O31" s="81"/>
    </row>
    <row r="32" spans="1:19" s="310" customFormat="1" x14ac:dyDescent="0.2">
      <c r="A32" s="75" t="s">
        <v>99</v>
      </c>
      <c r="B32" s="796" t="s">
        <v>733</v>
      </c>
      <c r="C32" s="796"/>
      <c r="D32" s="796"/>
      <c r="E32" s="796"/>
      <c r="F32" s="796"/>
      <c r="G32" s="796"/>
      <c r="H32" s="796"/>
      <c r="I32" s="796"/>
      <c r="J32" s="796"/>
      <c r="K32" s="796"/>
      <c r="L32" s="796"/>
      <c r="M32" s="796"/>
      <c r="N32" s="796"/>
      <c r="O32" s="81"/>
    </row>
    <row r="33" spans="1:18" s="310" customFormat="1" ht="42.75" customHeight="1" x14ac:dyDescent="0.2">
      <c r="A33" s="75" t="s">
        <v>100</v>
      </c>
      <c r="B33" s="795" t="s">
        <v>141</v>
      </c>
      <c r="C33" s="796"/>
      <c r="D33" s="796"/>
      <c r="E33" s="796"/>
      <c r="F33" s="796"/>
      <c r="G33" s="796"/>
      <c r="H33" s="796"/>
      <c r="I33" s="796"/>
      <c r="J33" s="796"/>
      <c r="K33" s="796"/>
      <c r="L33" s="796"/>
      <c r="M33" s="796"/>
      <c r="N33" s="796"/>
      <c r="O33" s="81"/>
    </row>
    <row r="34" spans="1:18" s="310" customFormat="1" ht="42" customHeight="1" x14ac:dyDescent="0.2">
      <c r="A34" s="75" t="s">
        <v>101</v>
      </c>
      <c r="B34" s="795" t="s">
        <v>142</v>
      </c>
      <c r="C34" s="796"/>
      <c r="D34" s="796"/>
      <c r="E34" s="796"/>
      <c r="F34" s="796"/>
      <c r="G34" s="796"/>
      <c r="H34" s="796"/>
      <c r="I34" s="796"/>
      <c r="J34" s="796"/>
      <c r="K34" s="796"/>
      <c r="L34" s="796"/>
      <c r="M34" s="796"/>
      <c r="N34" s="796"/>
      <c r="O34" s="81"/>
    </row>
    <row r="35" spans="1:18" s="310" customFormat="1" ht="42.75" customHeight="1" x14ac:dyDescent="0.2">
      <c r="A35" s="75" t="s">
        <v>103</v>
      </c>
      <c r="B35" s="795" t="s">
        <v>143</v>
      </c>
      <c r="C35" s="796"/>
      <c r="D35" s="796"/>
      <c r="E35" s="796"/>
      <c r="F35" s="796"/>
      <c r="G35" s="796"/>
      <c r="H35" s="796"/>
      <c r="I35" s="796"/>
      <c r="J35" s="796"/>
      <c r="K35" s="796"/>
      <c r="L35" s="796"/>
      <c r="M35" s="796"/>
      <c r="N35" s="796"/>
      <c r="O35" s="81"/>
    </row>
    <row r="36" spans="1:18" s="310" customFormat="1" ht="42" customHeight="1" x14ac:dyDescent="0.2">
      <c r="A36" s="75" t="s">
        <v>104</v>
      </c>
      <c r="B36" s="795" t="s">
        <v>144</v>
      </c>
      <c r="C36" s="796"/>
      <c r="D36" s="796"/>
      <c r="E36" s="796"/>
      <c r="F36" s="796"/>
      <c r="G36" s="796"/>
      <c r="H36" s="796"/>
      <c r="I36" s="796"/>
      <c r="J36" s="796"/>
      <c r="K36" s="796"/>
      <c r="L36" s="796"/>
      <c r="M36" s="796"/>
      <c r="N36" s="796"/>
      <c r="O36" s="81"/>
    </row>
    <row r="37" spans="1:18" s="310" customFormat="1" x14ac:dyDescent="0.2">
      <c r="A37" s="75" t="s">
        <v>105</v>
      </c>
      <c r="B37" s="802" t="s">
        <v>145</v>
      </c>
      <c r="C37" s="802"/>
      <c r="D37" s="802"/>
      <c r="E37" s="802"/>
      <c r="F37" s="802"/>
      <c r="G37" s="802"/>
      <c r="H37" s="802"/>
      <c r="I37" s="802"/>
      <c r="J37" s="802"/>
      <c r="K37" s="802"/>
      <c r="L37" s="802"/>
      <c r="M37" s="802"/>
      <c r="N37" s="802"/>
      <c r="O37" s="81"/>
    </row>
    <row r="38" spans="1:18" s="310" customFormat="1" ht="58.5" customHeight="1" x14ac:dyDescent="0.2">
      <c r="A38" s="75" t="s">
        <v>106</v>
      </c>
      <c r="B38" s="803" t="s">
        <v>688</v>
      </c>
      <c r="C38" s="803"/>
      <c r="D38" s="803"/>
      <c r="E38" s="803"/>
      <c r="F38" s="803"/>
      <c r="G38" s="803"/>
      <c r="H38" s="803"/>
      <c r="I38" s="803"/>
      <c r="J38" s="803"/>
      <c r="K38" s="803"/>
      <c r="L38" s="803"/>
      <c r="M38" s="803"/>
      <c r="N38" s="803"/>
      <c r="O38" s="81"/>
    </row>
    <row r="39" spans="1:18" s="310" customFormat="1" ht="51" customHeight="1" x14ac:dyDescent="0.2">
      <c r="A39" s="75" t="s">
        <v>107</v>
      </c>
      <c r="B39" s="804" t="s">
        <v>689</v>
      </c>
      <c r="C39" s="804"/>
      <c r="D39" s="804"/>
      <c r="E39" s="804"/>
      <c r="F39" s="804"/>
      <c r="G39" s="804"/>
      <c r="H39" s="804"/>
      <c r="I39" s="804"/>
      <c r="J39" s="804"/>
      <c r="K39" s="804"/>
      <c r="L39" s="804"/>
      <c r="M39" s="804"/>
      <c r="N39" s="804"/>
      <c r="O39" s="81"/>
    </row>
    <row r="40" spans="1:18" s="310" customFormat="1" ht="25.5" customHeight="1" x14ac:dyDescent="0.2">
      <c r="A40" s="75" t="s">
        <v>136</v>
      </c>
      <c r="B40" s="799" t="s">
        <v>146</v>
      </c>
      <c r="C40" s="799"/>
      <c r="D40" s="799"/>
      <c r="E40" s="799"/>
      <c r="F40" s="799"/>
      <c r="G40" s="799"/>
      <c r="H40" s="799"/>
      <c r="I40" s="799"/>
      <c r="J40" s="799"/>
      <c r="K40" s="799"/>
      <c r="L40" s="799"/>
      <c r="M40" s="799"/>
      <c r="N40" s="799"/>
      <c r="O40" s="81"/>
    </row>
    <row r="41" spans="1:18" s="310" customFormat="1" x14ac:dyDescent="0.2">
      <c r="A41" s="75" t="s">
        <v>137</v>
      </c>
      <c r="B41" s="795" t="s">
        <v>147</v>
      </c>
      <c r="C41" s="796"/>
      <c r="D41" s="796"/>
      <c r="E41" s="796"/>
      <c r="F41" s="796"/>
      <c r="G41" s="796"/>
      <c r="H41" s="796"/>
      <c r="I41" s="796"/>
      <c r="J41" s="796"/>
      <c r="K41" s="796"/>
      <c r="L41" s="796"/>
      <c r="M41" s="796"/>
      <c r="N41" s="796"/>
      <c r="O41" s="81"/>
    </row>
    <row r="42" spans="1:18" s="310" customFormat="1" x14ac:dyDescent="0.2">
      <c r="A42" s="81"/>
      <c r="B42" s="70"/>
      <c r="C42" s="70"/>
      <c r="D42" s="77"/>
      <c r="E42" s="77"/>
      <c r="F42" s="70"/>
      <c r="G42" s="70"/>
      <c r="H42" s="70"/>
      <c r="I42" s="70"/>
      <c r="J42" s="59"/>
      <c r="K42" s="70"/>
      <c r="L42" s="70"/>
      <c r="M42" s="70"/>
      <c r="N42" s="81"/>
      <c r="O42" s="81"/>
    </row>
    <row r="43" spans="1:18" s="310" customFormat="1" x14ac:dyDescent="0.2">
      <c r="A43" s="81"/>
      <c r="B43" s="70"/>
      <c r="C43" s="70"/>
      <c r="D43" s="77"/>
      <c r="E43" s="77"/>
      <c r="F43" s="70"/>
      <c r="G43" s="70"/>
      <c r="H43" s="70"/>
      <c r="I43" s="70"/>
      <c r="J43" s="59"/>
      <c r="K43" s="70"/>
      <c r="L43" s="70"/>
      <c r="M43" s="70"/>
      <c r="N43" s="81"/>
      <c r="O43" s="81"/>
    </row>
    <row r="44" spans="1:18" s="310" customFormat="1" ht="27" customHeight="1" x14ac:dyDescent="0.3">
      <c r="A44" s="81"/>
      <c r="B44" s="70"/>
      <c r="C44" s="70"/>
      <c r="D44" s="77"/>
      <c r="E44" s="77"/>
      <c r="F44" s="70"/>
      <c r="G44" s="70"/>
      <c r="H44" s="70"/>
      <c r="I44" s="70"/>
      <c r="J44" s="59"/>
      <c r="K44" s="805"/>
      <c r="L44" s="805"/>
      <c r="M44" s="805"/>
      <c r="N44" s="805"/>
      <c r="O44" s="805"/>
      <c r="P44" s="805"/>
      <c r="Q44" s="805"/>
      <c r="R44" s="805"/>
    </row>
    <row r="45" spans="1:18" s="310" customFormat="1" x14ac:dyDescent="0.2">
      <c r="A45" s="226" t="s">
        <v>150</v>
      </c>
      <c r="B45" s="81"/>
      <c r="C45" s="81"/>
      <c r="D45" s="81"/>
      <c r="E45" s="81"/>
      <c r="F45" s="81"/>
      <c r="G45" s="81"/>
      <c r="H45" s="81"/>
      <c r="I45" s="81"/>
      <c r="J45" s="84"/>
      <c r="K45" s="70"/>
      <c r="L45" s="70"/>
      <c r="M45" s="70"/>
      <c r="N45" s="81"/>
      <c r="O45" s="81"/>
    </row>
    <row r="46" spans="1:18" s="310" customFormat="1" x14ac:dyDescent="0.2">
      <c r="A46" s="800" t="s">
        <v>151</v>
      </c>
      <c r="B46" s="800"/>
      <c r="C46" s="800"/>
      <c r="D46" s="800"/>
      <c r="E46" s="800"/>
      <c r="F46" s="800"/>
      <c r="G46" s="800"/>
      <c r="H46" s="800"/>
      <c r="I46" s="800"/>
      <c r="J46" s="84"/>
      <c r="K46" s="70"/>
      <c r="L46" s="70"/>
      <c r="M46" s="70"/>
      <c r="N46" s="81"/>
      <c r="O46" s="81"/>
    </row>
    <row r="47" spans="1:18" s="310" customFormat="1" x14ac:dyDescent="0.2">
      <c r="A47" s="81"/>
      <c r="B47" s="81"/>
      <c r="C47" s="81"/>
      <c r="D47" s="81"/>
      <c r="E47" s="81"/>
      <c r="F47" s="81"/>
      <c r="G47" s="81"/>
      <c r="H47" s="81"/>
      <c r="I47" s="81"/>
      <c r="J47" s="84"/>
      <c r="K47" s="70"/>
      <c r="L47" s="70"/>
      <c r="M47" s="70"/>
      <c r="N47" s="81"/>
      <c r="O47" s="81"/>
    </row>
    <row r="48" spans="1:18" s="310" customFormat="1" ht="42" customHeight="1" x14ac:dyDescent="0.2">
      <c r="A48" s="801" t="s">
        <v>675</v>
      </c>
      <c r="B48" s="801"/>
      <c r="C48" s="801"/>
      <c r="D48" s="801"/>
      <c r="E48" s="801"/>
      <c r="F48" s="801"/>
      <c r="G48" s="801"/>
      <c r="H48" s="801"/>
      <c r="I48" s="801"/>
      <c r="J48" s="227"/>
      <c r="K48" s="70"/>
      <c r="L48" s="70"/>
      <c r="M48" s="70"/>
      <c r="N48" s="81"/>
      <c r="O48" s="81"/>
    </row>
    <row r="49" spans="1:15" s="310" customFormat="1" x14ac:dyDescent="0.2">
      <c r="A49" s="81" t="s">
        <v>152</v>
      </c>
      <c r="B49" s="228">
        <f>D10</f>
        <v>0</v>
      </c>
      <c r="C49" s="70" t="s">
        <v>196</v>
      </c>
      <c r="D49" s="81"/>
      <c r="E49" s="81"/>
      <c r="F49" s="81"/>
      <c r="G49" s="81"/>
      <c r="H49" s="81"/>
      <c r="I49" s="81"/>
      <c r="J49" s="84"/>
      <c r="K49" s="70"/>
      <c r="L49" s="70"/>
      <c r="M49" s="70"/>
      <c r="N49" s="81"/>
      <c r="O49" s="81"/>
    </row>
    <row r="50" spans="1:15" s="310" customFormat="1" ht="14.25" customHeight="1" x14ac:dyDescent="0.2">
      <c r="A50" s="229" t="s">
        <v>153</v>
      </c>
      <c r="B50" s="228">
        <f>D14</f>
        <v>0</v>
      </c>
      <c r="C50" s="70" t="s">
        <v>196</v>
      </c>
      <c r="D50" s="81"/>
      <c r="E50" s="81"/>
      <c r="F50" s="81"/>
      <c r="G50" s="81"/>
      <c r="H50" s="81"/>
      <c r="I50" s="81"/>
      <c r="J50" s="84"/>
      <c r="K50" s="70"/>
      <c r="L50" s="70"/>
      <c r="M50" s="70"/>
      <c r="N50" s="81"/>
      <c r="O50" s="81"/>
    </row>
    <row r="51" spans="1:15" s="310" customFormat="1" x14ac:dyDescent="0.2">
      <c r="A51" s="81" t="s">
        <v>154</v>
      </c>
      <c r="B51" s="228">
        <f>IF(D21&gt;0,D21,0)</f>
        <v>0</v>
      </c>
      <c r="C51" s="70" t="s">
        <v>196</v>
      </c>
      <c r="D51" s="81"/>
      <c r="E51" s="81"/>
      <c r="F51" s="81"/>
      <c r="G51" s="81"/>
      <c r="H51" s="81"/>
      <c r="I51" s="81"/>
      <c r="J51" s="84"/>
      <c r="K51" s="70"/>
      <c r="L51" s="70"/>
      <c r="M51" s="70"/>
      <c r="N51" s="81"/>
      <c r="O51" s="81"/>
    </row>
    <row r="52" spans="1:15" s="310" customFormat="1" ht="25.5" x14ac:dyDescent="0.2">
      <c r="A52" s="230" t="s">
        <v>676</v>
      </c>
      <c r="B52" s="231">
        <f>B50-B51</f>
        <v>0</v>
      </c>
      <c r="C52" s="70" t="s">
        <v>196</v>
      </c>
      <c r="D52" s="81"/>
      <c r="E52" s="81"/>
      <c r="F52" s="122"/>
      <c r="G52" s="81"/>
      <c r="H52" s="81"/>
      <c r="I52" s="81"/>
      <c r="J52" s="84"/>
      <c r="K52" s="70"/>
      <c r="L52" s="70"/>
      <c r="M52" s="70"/>
      <c r="N52" s="81"/>
      <c r="O52" s="81"/>
    </row>
    <row r="53" spans="1:15" s="310" customFormat="1" x14ac:dyDescent="0.2">
      <c r="A53" s="230" t="s">
        <v>677</v>
      </c>
      <c r="B53" s="464" t="e">
        <f>ROUND(B52/B50,2)</f>
        <v>#DIV/0!</v>
      </c>
      <c r="C53" s="70"/>
      <c r="D53" s="81"/>
      <c r="E53" s="81"/>
      <c r="F53" s="122"/>
      <c r="G53" s="81"/>
      <c r="H53" s="81"/>
      <c r="I53" s="81"/>
      <c r="J53" s="84"/>
      <c r="K53" s="70"/>
      <c r="L53" s="70"/>
      <c r="M53" s="70"/>
      <c r="N53" s="81"/>
      <c r="O53" s="81"/>
    </row>
    <row r="54" spans="1:15" s="310" customFormat="1" x14ac:dyDescent="0.2">
      <c r="A54" s="232"/>
      <c r="B54" s="81"/>
      <c r="C54" s="82"/>
      <c r="D54" s="81"/>
      <c r="E54" s="81"/>
      <c r="F54" s="81"/>
      <c r="G54" s="81"/>
      <c r="H54" s="81"/>
      <c r="I54" s="81"/>
      <c r="J54" s="84"/>
      <c r="K54" s="70"/>
      <c r="L54" s="70"/>
      <c r="M54" s="70"/>
      <c r="N54" s="81"/>
      <c r="O54" s="81"/>
    </row>
    <row r="55" spans="1:15" s="310" customFormat="1" ht="19.5" x14ac:dyDescent="0.2">
      <c r="A55" s="797" t="s">
        <v>678</v>
      </c>
      <c r="B55" s="797"/>
      <c r="C55" s="797"/>
      <c r="D55" s="797"/>
      <c r="E55" s="797"/>
      <c r="F55" s="797"/>
      <c r="G55" s="797"/>
      <c r="H55" s="797"/>
      <c r="I55" s="797"/>
      <c r="J55" s="227"/>
      <c r="K55" s="70"/>
      <c r="L55" s="70"/>
      <c r="M55" s="70"/>
      <c r="N55" s="81"/>
      <c r="O55" s="81"/>
    </row>
    <row r="56" spans="1:15" s="310" customFormat="1" x14ac:dyDescent="0.2">
      <c r="A56" s="177" t="s">
        <v>155</v>
      </c>
      <c r="B56" s="70"/>
      <c r="C56" s="82"/>
      <c r="D56" s="81"/>
      <c r="E56" s="81"/>
      <c r="F56" s="81"/>
      <c r="G56" s="81"/>
      <c r="H56" s="81"/>
      <c r="I56" s="81"/>
      <c r="J56" s="84"/>
      <c r="K56" s="70"/>
      <c r="L56" s="70"/>
      <c r="M56" s="70"/>
      <c r="N56" s="81"/>
      <c r="O56" s="81"/>
    </row>
    <row r="57" spans="1:15" s="310" customFormat="1" x14ac:dyDescent="0.2">
      <c r="A57" s="81" t="s">
        <v>156</v>
      </c>
      <c r="B57" s="228">
        <f>D11</f>
        <v>0</v>
      </c>
      <c r="C57" s="70" t="s">
        <v>196</v>
      </c>
      <c r="D57" s="81"/>
      <c r="E57" s="81"/>
      <c r="F57" s="81"/>
      <c r="G57" s="81"/>
      <c r="H57" s="81"/>
      <c r="I57" s="81"/>
      <c r="J57" s="84"/>
      <c r="K57" s="70"/>
      <c r="L57" s="70"/>
      <c r="M57" s="70"/>
      <c r="N57" s="81"/>
      <c r="O57" s="81"/>
    </row>
    <row r="58" spans="1:15" s="310" customFormat="1" ht="38.25" x14ac:dyDescent="0.2">
      <c r="A58" s="124" t="s">
        <v>679</v>
      </c>
      <c r="B58" s="228" t="e">
        <f>B57*B53</f>
        <v>#DIV/0!</v>
      </c>
      <c r="C58" s="70" t="s">
        <v>196</v>
      </c>
      <c r="D58" s="81"/>
      <c r="E58" s="81"/>
      <c r="F58" s="81"/>
      <c r="G58" s="81"/>
      <c r="H58" s="81"/>
      <c r="I58" s="81"/>
      <c r="J58" s="84"/>
      <c r="K58" s="70"/>
      <c r="L58" s="70"/>
      <c r="M58" s="70"/>
      <c r="N58" s="81"/>
      <c r="O58" s="81"/>
    </row>
    <row r="59" spans="1:15" s="310" customFormat="1" ht="39.75" customHeight="1" x14ac:dyDescent="0.2">
      <c r="A59" s="797" t="s">
        <v>680</v>
      </c>
      <c r="B59" s="797"/>
      <c r="C59" s="797"/>
      <c r="D59" s="797"/>
      <c r="E59" s="797"/>
      <c r="F59" s="797"/>
      <c r="G59" s="797"/>
      <c r="H59" s="797"/>
      <c r="I59" s="797"/>
      <c r="J59" s="227"/>
      <c r="K59" s="70"/>
      <c r="L59" s="70"/>
      <c r="M59" s="70"/>
      <c r="N59" s="81"/>
      <c r="O59" s="81"/>
    </row>
    <row r="60" spans="1:15" s="310" customFormat="1" x14ac:dyDescent="0.2">
      <c r="A60" s="81" t="s">
        <v>157</v>
      </c>
      <c r="B60" s="83">
        <f>D23</f>
        <v>0.98</v>
      </c>
      <c r="C60" s="70"/>
      <c r="D60" s="81"/>
      <c r="E60" s="81"/>
      <c r="F60" s="81"/>
      <c r="G60" s="81"/>
      <c r="H60" s="81"/>
      <c r="I60" s="81"/>
      <c r="J60" s="84"/>
      <c r="K60" s="70"/>
      <c r="L60" s="70"/>
      <c r="M60" s="70"/>
      <c r="N60" s="81"/>
      <c r="O60" s="81"/>
    </row>
    <row r="61" spans="1:15" s="310" customFormat="1" x14ac:dyDescent="0.2">
      <c r="A61" s="233" t="s">
        <v>681</v>
      </c>
      <c r="B61" s="231" t="str">
        <f>IFERROR(B58*B60,"")</f>
        <v/>
      </c>
      <c r="C61" s="70" t="s">
        <v>196</v>
      </c>
      <c r="D61" s="81"/>
      <c r="E61" s="81"/>
      <c r="F61" s="123"/>
      <c r="G61" s="81"/>
      <c r="H61" s="81"/>
      <c r="I61" s="81"/>
      <c r="J61" s="84"/>
      <c r="K61" s="70"/>
      <c r="L61" s="70"/>
      <c r="M61" s="70"/>
      <c r="N61" s="81"/>
      <c r="O61" s="81"/>
    </row>
    <row r="63" spans="1:15" s="654" customFormat="1" ht="31.5" customHeight="1" x14ac:dyDescent="0.3">
      <c r="A63" s="651"/>
      <c r="B63" s="652"/>
      <c r="C63" s="652"/>
      <c r="D63" s="652"/>
      <c r="E63" s="652"/>
      <c r="F63" s="652"/>
      <c r="G63" s="652"/>
      <c r="H63" s="652"/>
      <c r="I63" s="652"/>
      <c r="J63" s="653"/>
      <c r="K63" s="652"/>
      <c r="L63" s="652"/>
      <c r="M63" s="652"/>
      <c r="N63" s="651"/>
      <c r="O63" s="651"/>
    </row>
    <row r="64" spans="1:15" s="310" customFormat="1" x14ac:dyDescent="0.2">
      <c r="A64" s="81"/>
      <c r="B64" s="70"/>
      <c r="C64" s="70"/>
      <c r="D64" s="77"/>
      <c r="E64" s="77"/>
      <c r="F64" s="70"/>
      <c r="G64" s="70"/>
      <c r="H64" s="70"/>
      <c r="I64" s="70"/>
      <c r="J64" s="59"/>
      <c r="K64" s="70"/>
      <c r="L64" s="70"/>
      <c r="M64" s="70"/>
      <c r="N64" s="81"/>
      <c r="O64" s="81"/>
    </row>
    <row r="65" spans="1:15" s="310" customFormat="1" x14ac:dyDescent="0.2">
      <c r="A65" s="81"/>
      <c r="B65" s="70"/>
      <c r="C65" s="70"/>
      <c r="D65" s="77"/>
      <c r="E65" s="77"/>
      <c r="F65" s="70"/>
      <c r="G65" s="70"/>
      <c r="H65" s="70"/>
      <c r="I65" s="70"/>
      <c r="J65" s="59"/>
      <c r="K65" s="70"/>
      <c r="L65" s="70"/>
      <c r="M65" s="70"/>
      <c r="N65" s="81"/>
      <c r="O65" s="81"/>
    </row>
    <row r="66" spans="1:15" s="310" customFormat="1" x14ac:dyDescent="0.2">
      <c r="A66" s="81"/>
      <c r="B66" s="70"/>
      <c r="C66" s="70"/>
      <c r="D66" s="77"/>
      <c r="E66" s="77"/>
      <c r="F66" s="70"/>
      <c r="G66" s="70"/>
      <c r="H66" s="70"/>
      <c r="I66" s="70"/>
      <c r="J66" s="59"/>
      <c r="K66" s="70"/>
      <c r="L66" s="70"/>
      <c r="M66" s="70"/>
      <c r="N66" s="81"/>
      <c r="O66" s="81"/>
    </row>
    <row r="67" spans="1:15" s="310" customFormat="1" x14ac:dyDescent="0.2">
      <c r="A67" s="81"/>
      <c r="B67" s="70"/>
      <c r="C67" s="70"/>
      <c r="D67" s="77"/>
      <c r="E67" s="77"/>
      <c r="F67" s="70"/>
      <c r="G67" s="70"/>
      <c r="H67" s="70"/>
      <c r="I67" s="70"/>
      <c r="J67" s="59"/>
      <c r="K67" s="70"/>
      <c r="L67" s="70"/>
      <c r="M67" s="70"/>
      <c r="N67" s="81"/>
      <c r="O67" s="81"/>
    </row>
    <row r="68" spans="1:15" s="310" customFormat="1" x14ac:dyDescent="0.2">
      <c r="A68" s="81"/>
      <c r="B68" s="70"/>
      <c r="C68" s="70"/>
      <c r="D68" s="77"/>
      <c r="E68" s="77"/>
      <c r="F68" s="70"/>
      <c r="G68" s="70"/>
      <c r="H68" s="70"/>
      <c r="I68" s="70"/>
      <c r="J68" s="59"/>
      <c r="K68" s="70"/>
      <c r="L68" s="70"/>
      <c r="M68" s="70"/>
      <c r="N68" s="81"/>
      <c r="O68" s="81"/>
    </row>
    <row r="69" spans="1:15" s="310" customFormat="1" x14ac:dyDescent="0.2">
      <c r="A69" s="81"/>
      <c r="B69" s="70"/>
      <c r="C69" s="70"/>
      <c r="D69" s="77"/>
      <c r="E69" s="77"/>
      <c r="F69" s="70"/>
      <c r="G69" s="70"/>
      <c r="H69" s="70"/>
      <c r="I69" s="70"/>
      <c r="J69" s="59"/>
      <c r="K69" s="70"/>
      <c r="L69" s="70"/>
      <c r="M69" s="70"/>
      <c r="N69" s="81"/>
      <c r="O69" s="81"/>
    </row>
    <row r="70" spans="1:15" s="310" customFormat="1" x14ac:dyDescent="0.2">
      <c r="A70" s="81"/>
      <c r="B70" s="70"/>
      <c r="C70" s="70"/>
      <c r="D70" s="77"/>
      <c r="E70" s="77"/>
      <c r="F70" s="70"/>
      <c r="G70" s="70"/>
      <c r="H70" s="70"/>
      <c r="I70" s="70"/>
      <c r="J70" s="59"/>
      <c r="K70" s="70"/>
      <c r="L70" s="70"/>
      <c r="M70" s="70"/>
      <c r="N70" s="81"/>
      <c r="O70" s="81"/>
    </row>
    <row r="71" spans="1:15" s="310" customFormat="1" x14ac:dyDescent="0.2">
      <c r="A71" s="81"/>
      <c r="B71" s="70"/>
      <c r="C71" s="70"/>
      <c r="D71" s="77"/>
      <c r="E71" s="77"/>
      <c r="F71" s="70"/>
      <c r="G71" s="70"/>
      <c r="H71" s="70"/>
      <c r="I71" s="70"/>
      <c r="J71" s="59"/>
      <c r="K71" s="70"/>
      <c r="L71" s="70"/>
      <c r="M71" s="70"/>
      <c r="N71" s="81"/>
      <c r="O71" s="81"/>
    </row>
    <row r="72" spans="1:15" s="310" customFormat="1" x14ac:dyDescent="0.2">
      <c r="A72" s="81"/>
      <c r="B72" s="70"/>
      <c r="C72" s="70"/>
      <c r="D72" s="77"/>
      <c r="E72" s="77"/>
      <c r="F72" s="70"/>
      <c r="G72" s="70"/>
      <c r="H72" s="70"/>
      <c r="I72" s="70"/>
      <c r="J72" s="59"/>
      <c r="K72" s="70"/>
      <c r="L72" s="70"/>
      <c r="M72" s="70"/>
      <c r="N72" s="81"/>
      <c r="O72" s="81"/>
    </row>
    <row r="73" spans="1:15" s="310" customFormat="1" x14ac:dyDescent="0.2">
      <c r="A73" s="81"/>
      <c r="B73" s="70"/>
      <c r="C73" s="70"/>
      <c r="D73" s="77"/>
      <c r="E73" s="77"/>
      <c r="F73" s="70"/>
      <c r="G73" s="70"/>
      <c r="H73" s="70"/>
      <c r="I73" s="70"/>
      <c r="J73" s="59"/>
      <c r="K73" s="70"/>
      <c r="L73" s="70"/>
      <c r="M73" s="70"/>
      <c r="N73" s="81"/>
      <c r="O73" s="81"/>
    </row>
    <row r="74" spans="1:15" s="310" customFormat="1" x14ac:dyDescent="0.2">
      <c r="A74" s="81"/>
      <c r="B74" s="70"/>
      <c r="C74" s="70"/>
      <c r="D74" s="77"/>
      <c r="E74" s="77"/>
      <c r="F74" s="70"/>
      <c r="G74" s="70"/>
      <c r="H74" s="70"/>
      <c r="I74" s="70"/>
      <c r="J74" s="59"/>
      <c r="K74" s="70"/>
      <c r="L74" s="70"/>
      <c r="M74" s="70"/>
      <c r="N74" s="81"/>
      <c r="O74" s="81"/>
    </row>
    <row r="75" spans="1:15" s="310" customFormat="1" x14ac:dyDescent="0.2">
      <c r="A75" s="81"/>
      <c r="B75" s="70"/>
      <c r="C75" s="70"/>
      <c r="D75" s="77"/>
      <c r="E75" s="77"/>
      <c r="F75" s="70"/>
      <c r="G75" s="70"/>
      <c r="H75" s="70"/>
      <c r="I75" s="70"/>
      <c r="J75" s="59"/>
      <c r="K75" s="70"/>
      <c r="L75" s="70"/>
      <c r="M75" s="70"/>
      <c r="N75" s="81"/>
      <c r="O75" s="81"/>
    </row>
    <row r="76" spans="1:15" s="310" customFormat="1" x14ac:dyDescent="0.2">
      <c r="A76" s="81"/>
      <c r="B76" s="70"/>
      <c r="C76" s="70"/>
      <c r="D76" s="77"/>
      <c r="E76" s="77"/>
      <c r="F76" s="70"/>
      <c r="G76" s="70"/>
      <c r="H76" s="70"/>
      <c r="I76" s="70"/>
      <c r="J76" s="59"/>
      <c r="K76" s="70"/>
      <c r="L76" s="70"/>
      <c r="M76" s="70"/>
      <c r="N76" s="81"/>
      <c r="O76" s="81"/>
    </row>
    <row r="77" spans="1:15" s="310" customFormat="1" x14ac:dyDescent="0.2">
      <c r="A77" s="81"/>
      <c r="B77" s="70"/>
      <c r="C77" s="70"/>
      <c r="D77" s="77"/>
      <c r="E77" s="77"/>
      <c r="F77" s="70"/>
      <c r="G77" s="70"/>
      <c r="H77" s="70"/>
      <c r="I77" s="70"/>
      <c r="J77" s="59"/>
      <c r="K77" s="70"/>
      <c r="L77" s="70"/>
      <c r="M77" s="70"/>
      <c r="N77" s="81"/>
      <c r="O77" s="81"/>
    </row>
    <row r="78" spans="1:15" s="310" customFormat="1" x14ac:dyDescent="0.2">
      <c r="A78" s="81"/>
      <c r="B78" s="70"/>
      <c r="C78" s="70"/>
      <c r="D78" s="77"/>
      <c r="E78" s="77"/>
      <c r="F78" s="70"/>
      <c r="G78" s="70"/>
      <c r="H78" s="70"/>
      <c r="I78" s="70"/>
      <c r="J78" s="59"/>
      <c r="K78" s="70"/>
      <c r="L78" s="70"/>
      <c r="M78" s="70"/>
      <c r="N78" s="81"/>
      <c r="O78" s="81"/>
    </row>
    <row r="79" spans="1:15" s="310" customFormat="1" x14ac:dyDescent="0.2">
      <c r="A79" s="81"/>
      <c r="B79" s="70"/>
      <c r="C79" s="70"/>
      <c r="D79" s="77"/>
      <c r="E79" s="77"/>
      <c r="F79" s="70"/>
      <c r="G79" s="70"/>
      <c r="H79" s="70"/>
      <c r="I79" s="70"/>
      <c r="J79" s="59"/>
      <c r="K79" s="70"/>
      <c r="L79" s="70"/>
      <c r="M79" s="70"/>
      <c r="N79" s="81"/>
      <c r="O79" s="81"/>
    </row>
    <row r="80" spans="1:15" s="310" customFormat="1" x14ac:dyDescent="0.2">
      <c r="A80" s="81"/>
      <c r="B80" s="70"/>
      <c r="C80" s="70"/>
      <c r="D80" s="77"/>
      <c r="E80" s="77"/>
      <c r="F80" s="70"/>
      <c r="G80" s="70"/>
      <c r="H80" s="70"/>
      <c r="I80" s="70"/>
      <c r="J80" s="59"/>
      <c r="K80" s="70"/>
      <c r="L80" s="70"/>
      <c r="M80" s="70"/>
      <c r="N80" s="81"/>
      <c r="O80" s="81"/>
    </row>
    <row r="81" spans="1:15" s="310" customFormat="1" x14ac:dyDescent="0.2">
      <c r="A81" s="81"/>
      <c r="B81" s="70"/>
      <c r="C81" s="70"/>
      <c r="D81" s="77"/>
      <c r="E81" s="77"/>
      <c r="F81" s="70"/>
      <c r="G81" s="70"/>
      <c r="H81" s="70"/>
      <c r="I81" s="70"/>
      <c r="J81" s="59"/>
      <c r="K81" s="70"/>
      <c r="L81" s="70"/>
      <c r="M81" s="70"/>
      <c r="N81" s="81"/>
      <c r="O81" s="81"/>
    </row>
    <row r="82" spans="1:15" s="310" customFormat="1" x14ac:dyDescent="0.2">
      <c r="A82" s="81"/>
      <c r="B82" s="70"/>
      <c r="C82" s="70"/>
      <c r="D82" s="77"/>
      <c r="E82" s="77"/>
      <c r="F82" s="70"/>
      <c r="G82" s="70"/>
      <c r="H82" s="70"/>
      <c r="I82" s="70"/>
      <c r="J82" s="59"/>
      <c r="K82" s="70"/>
      <c r="L82" s="70"/>
      <c r="M82" s="70"/>
      <c r="N82" s="81"/>
      <c r="O82" s="81"/>
    </row>
    <row r="83" spans="1:15" s="310" customFormat="1" x14ac:dyDescent="0.2">
      <c r="A83" s="81"/>
      <c r="B83" s="70"/>
      <c r="C83" s="70"/>
      <c r="D83" s="77"/>
      <c r="E83" s="77"/>
      <c r="F83" s="70"/>
      <c r="G83" s="70"/>
      <c r="H83" s="70"/>
      <c r="I83" s="70"/>
      <c r="J83" s="59"/>
      <c r="K83" s="70"/>
      <c r="L83" s="70"/>
      <c r="M83" s="70"/>
      <c r="N83" s="81"/>
      <c r="O83" s="81"/>
    </row>
    <row r="84" spans="1:15" s="310" customFormat="1" x14ac:dyDescent="0.2">
      <c r="A84" s="81"/>
      <c r="B84" s="70"/>
      <c r="C84" s="70"/>
      <c r="D84" s="77"/>
      <c r="E84" s="77"/>
      <c r="F84" s="70"/>
      <c r="G84" s="70"/>
      <c r="H84" s="70"/>
      <c r="I84" s="70"/>
      <c r="J84" s="59"/>
      <c r="K84" s="70"/>
      <c r="L84" s="70"/>
      <c r="M84" s="70"/>
      <c r="N84" s="81"/>
      <c r="O84" s="81"/>
    </row>
    <row r="85" spans="1:15" s="310" customFormat="1" x14ac:dyDescent="0.2">
      <c r="A85" s="81"/>
      <c r="B85" s="70"/>
      <c r="C85" s="70"/>
      <c r="D85" s="77"/>
      <c r="E85" s="77"/>
      <c r="F85" s="70"/>
      <c r="G85" s="70"/>
      <c r="H85" s="70"/>
      <c r="I85" s="70"/>
      <c r="J85" s="59"/>
      <c r="K85" s="70"/>
      <c r="L85" s="70"/>
      <c r="M85" s="70"/>
      <c r="N85" s="81"/>
      <c r="O85" s="81"/>
    </row>
    <row r="86" spans="1:15" s="310" customFormat="1" x14ac:dyDescent="0.2">
      <c r="A86" s="81"/>
      <c r="B86" s="70"/>
      <c r="C86" s="70"/>
      <c r="D86" s="77"/>
      <c r="E86" s="77"/>
      <c r="F86" s="70"/>
      <c r="G86" s="70"/>
      <c r="H86" s="70"/>
      <c r="I86" s="70"/>
      <c r="J86" s="59"/>
      <c r="K86" s="70"/>
      <c r="L86" s="70"/>
      <c r="M86" s="70"/>
      <c r="N86" s="81"/>
      <c r="O86" s="81"/>
    </row>
    <row r="87" spans="1:15" s="310" customFormat="1" x14ac:dyDescent="0.2">
      <c r="A87" s="81"/>
      <c r="B87" s="70"/>
      <c r="C87" s="70"/>
      <c r="D87" s="77"/>
      <c r="E87" s="77"/>
      <c r="F87" s="70"/>
      <c r="G87" s="70"/>
      <c r="H87" s="70"/>
      <c r="I87" s="70"/>
      <c r="J87" s="59"/>
      <c r="K87" s="70"/>
      <c r="L87" s="70"/>
      <c r="M87" s="70"/>
      <c r="N87" s="81"/>
      <c r="O87" s="81"/>
    </row>
    <row r="88" spans="1:15" s="310" customFormat="1" x14ac:dyDescent="0.2">
      <c r="A88" s="81"/>
      <c r="B88" s="70"/>
      <c r="C88" s="70"/>
      <c r="D88" s="77"/>
      <c r="E88" s="77"/>
      <c r="F88" s="70"/>
      <c r="G88" s="70"/>
      <c r="H88" s="70"/>
      <c r="I88" s="70"/>
      <c r="J88" s="59"/>
      <c r="K88" s="70"/>
      <c r="L88" s="70"/>
      <c r="M88" s="70"/>
      <c r="N88" s="81"/>
      <c r="O88" s="81"/>
    </row>
    <row r="89" spans="1:15" s="310" customFormat="1" x14ac:dyDescent="0.2">
      <c r="A89" s="81"/>
      <c r="B89" s="70"/>
      <c r="C89" s="70"/>
      <c r="D89" s="77"/>
      <c r="E89" s="77"/>
      <c r="F89" s="70"/>
      <c r="G89" s="70"/>
      <c r="H89" s="70"/>
      <c r="I89" s="70"/>
      <c r="J89" s="59"/>
      <c r="K89" s="70"/>
      <c r="L89" s="70"/>
      <c r="M89" s="70"/>
      <c r="N89" s="81"/>
      <c r="O89" s="81"/>
    </row>
    <row r="90" spans="1:15" s="310" customFormat="1" x14ac:dyDescent="0.2">
      <c r="A90" s="81"/>
      <c r="B90" s="70"/>
      <c r="C90" s="70"/>
      <c r="D90" s="77"/>
      <c r="E90" s="77"/>
      <c r="F90" s="70"/>
      <c r="G90" s="70"/>
      <c r="H90" s="70"/>
      <c r="I90" s="70"/>
      <c r="J90" s="59"/>
      <c r="K90" s="70"/>
      <c r="L90" s="70"/>
      <c r="M90" s="70"/>
      <c r="N90" s="81"/>
      <c r="O90" s="81"/>
    </row>
    <row r="91" spans="1:15" s="310" customFormat="1" x14ac:dyDescent="0.2">
      <c r="A91" s="81"/>
      <c r="B91" s="70"/>
      <c r="C91" s="70"/>
      <c r="D91" s="77"/>
      <c r="E91" s="77"/>
      <c r="F91" s="70"/>
      <c r="G91" s="70"/>
      <c r="H91" s="70"/>
      <c r="I91" s="70"/>
      <c r="J91" s="59"/>
      <c r="K91" s="70"/>
      <c r="L91" s="70"/>
      <c r="M91" s="70"/>
      <c r="N91" s="81"/>
      <c r="O91" s="81"/>
    </row>
    <row r="92" spans="1:15" s="310" customFormat="1" x14ac:dyDescent="0.2">
      <c r="A92" s="81"/>
      <c r="B92" s="70"/>
      <c r="C92" s="70"/>
      <c r="D92" s="77"/>
      <c r="E92" s="77"/>
      <c r="F92" s="70"/>
      <c r="G92" s="70"/>
      <c r="H92" s="70"/>
      <c r="I92" s="70"/>
      <c r="J92" s="59"/>
      <c r="K92" s="70"/>
      <c r="L92" s="70"/>
      <c r="M92" s="70"/>
      <c r="N92" s="81"/>
      <c r="O92" s="81"/>
    </row>
    <row r="93" spans="1:15" s="310" customFormat="1" x14ac:dyDescent="0.2">
      <c r="A93" s="81"/>
      <c r="B93" s="70"/>
      <c r="C93" s="70"/>
      <c r="D93" s="77"/>
      <c r="E93" s="77"/>
      <c r="F93" s="70"/>
      <c r="G93" s="70"/>
      <c r="H93" s="70"/>
      <c r="I93" s="70"/>
      <c r="J93" s="59"/>
      <c r="K93" s="70"/>
      <c r="L93" s="70"/>
      <c r="M93" s="70"/>
      <c r="N93" s="81"/>
      <c r="O93" s="81"/>
    </row>
    <row r="94" spans="1:15" s="310" customFormat="1" x14ac:dyDescent="0.2">
      <c r="A94" s="81"/>
      <c r="B94" s="70"/>
      <c r="C94" s="70"/>
      <c r="D94" s="77"/>
      <c r="E94" s="77"/>
      <c r="F94" s="70"/>
      <c r="G94" s="70"/>
      <c r="H94" s="70"/>
      <c r="I94" s="70"/>
      <c r="J94" s="59"/>
      <c r="K94" s="70"/>
      <c r="L94" s="70"/>
      <c r="M94" s="70"/>
      <c r="N94" s="81"/>
      <c r="O94" s="81"/>
    </row>
    <row r="95" spans="1:15" s="310" customFormat="1" x14ac:dyDescent="0.2">
      <c r="A95" s="81"/>
      <c r="B95" s="70"/>
      <c r="C95" s="70"/>
      <c r="D95" s="77"/>
      <c r="E95" s="77"/>
      <c r="F95" s="70"/>
      <c r="G95" s="70"/>
      <c r="H95" s="70"/>
      <c r="I95" s="70"/>
      <c r="J95" s="59"/>
      <c r="K95" s="70"/>
      <c r="L95" s="70"/>
      <c r="M95" s="70"/>
      <c r="N95" s="81"/>
      <c r="O95" s="81"/>
    </row>
    <row r="96" spans="1:15" s="310" customFormat="1" x14ac:dyDescent="0.2">
      <c r="A96" s="81"/>
      <c r="B96" s="70"/>
      <c r="C96" s="70"/>
      <c r="D96" s="77"/>
      <c r="E96" s="77"/>
      <c r="F96" s="70"/>
      <c r="G96" s="70"/>
      <c r="H96" s="70"/>
      <c r="I96" s="70"/>
      <c r="J96" s="59"/>
      <c r="K96" s="70"/>
      <c r="L96" s="70"/>
      <c r="M96" s="70"/>
      <c r="N96" s="81"/>
      <c r="O96" s="81"/>
    </row>
    <row r="97" spans="1:15" s="310" customFormat="1" x14ac:dyDescent="0.2">
      <c r="A97" s="81"/>
      <c r="B97" s="70"/>
      <c r="C97" s="70"/>
      <c r="D97" s="77"/>
      <c r="E97" s="77"/>
      <c r="F97" s="70"/>
      <c r="G97" s="70"/>
      <c r="H97" s="70"/>
      <c r="I97" s="70"/>
      <c r="J97" s="59"/>
      <c r="K97" s="70"/>
      <c r="L97" s="70"/>
      <c r="M97" s="70"/>
      <c r="N97" s="81"/>
      <c r="O97" s="81"/>
    </row>
    <row r="98" spans="1:15" s="310" customFormat="1" x14ac:dyDescent="0.2">
      <c r="A98" s="81"/>
      <c r="B98" s="70"/>
      <c r="C98" s="70"/>
      <c r="D98" s="77"/>
      <c r="E98" s="77"/>
      <c r="F98" s="70"/>
      <c r="G98" s="70"/>
      <c r="H98" s="70"/>
      <c r="I98" s="70"/>
      <c r="J98" s="59"/>
      <c r="K98" s="70"/>
      <c r="L98" s="70"/>
      <c r="M98" s="70"/>
      <c r="N98" s="81"/>
      <c r="O98" s="81"/>
    </row>
    <row r="99" spans="1:15" s="310" customFormat="1" x14ac:dyDescent="0.2">
      <c r="A99" s="81"/>
      <c r="B99" s="70"/>
      <c r="C99" s="70"/>
      <c r="D99" s="77"/>
      <c r="E99" s="77"/>
      <c r="F99" s="70"/>
      <c r="G99" s="70"/>
      <c r="H99" s="70"/>
      <c r="I99" s="70"/>
      <c r="J99" s="59"/>
      <c r="K99" s="70"/>
      <c r="L99" s="70"/>
      <c r="M99" s="70"/>
      <c r="N99" s="81"/>
      <c r="O99" s="81"/>
    </row>
    <row r="100" spans="1:15" s="310" customFormat="1" x14ac:dyDescent="0.2">
      <c r="A100" s="81"/>
      <c r="B100" s="70"/>
      <c r="C100" s="70"/>
      <c r="D100" s="77"/>
      <c r="E100" s="77"/>
      <c r="F100" s="70"/>
      <c r="G100" s="70"/>
      <c r="H100" s="70"/>
      <c r="I100" s="70"/>
      <c r="J100" s="59"/>
      <c r="K100" s="70"/>
      <c r="L100" s="70"/>
      <c r="M100" s="70"/>
      <c r="N100" s="81"/>
      <c r="O100" s="81"/>
    </row>
    <row r="101" spans="1:15" s="310" customFormat="1" x14ac:dyDescent="0.2">
      <c r="A101" s="81"/>
      <c r="B101" s="70"/>
      <c r="C101" s="70"/>
      <c r="D101" s="77"/>
      <c r="E101" s="77"/>
      <c r="F101" s="70"/>
      <c r="G101" s="70"/>
      <c r="H101" s="70"/>
      <c r="I101" s="70"/>
      <c r="J101" s="59"/>
      <c r="K101" s="70"/>
      <c r="L101" s="70"/>
      <c r="M101" s="70"/>
      <c r="N101" s="81"/>
      <c r="O101" s="81"/>
    </row>
    <row r="102" spans="1:15" s="310" customFormat="1" x14ac:dyDescent="0.2">
      <c r="A102" s="81"/>
      <c r="B102" s="70"/>
      <c r="C102" s="70"/>
      <c r="D102" s="77"/>
      <c r="E102" s="77"/>
      <c r="F102" s="70"/>
      <c r="G102" s="70"/>
      <c r="H102" s="70"/>
      <c r="I102" s="70"/>
      <c r="J102" s="59"/>
      <c r="K102" s="70"/>
      <c r="L102" s="70"/>
      <c r="M102" s="70"/>
      <c r="N102" s="81"/>
      <c r="O102" s="81"/>
    </row>
    <row r="103" spans="1:15" s="310" customFormat="1" x14ac:dyDescent="0.2">
      <c r="A103" s="81"/>
      <c r="B103" s="70"/>
      <c r="C103" s="70"/>
      <c r="D103" s="77"/>
      <c r="E103" s="77"/>
      <c r="F103" s="70"/>
      <c r="G103" s="70"/>
      <c r="H103" s="70"/>
      <c r="I103" s="70"/>
      <c r="J103" s="59"/>
      <c r="K103" s="70"/>
      <c r="L103" s="70"/>
      <c r="M103" s="70"/>
      <c r="N103" s="81"/>
      <c r="O103" s="81"/>
    </row>
    <row r="104" spans="1:15" s="310" customFormat="1" x14ac:dyDescent="0.2">
      <c r="A104" s="81"/>
      <c r="B104" s="70"/>
      <c r="C104" s="70"/>
      <c r="D104" s="77"/>
      <c r="E104" s="77"/>
      <c r="F104" s="70"/>
      <c r="G104" s="70"/>
      <c r="H104" s="70"/>
      <c r="I104" s="70"/>
      <c r="J104" s="59"/>
      <c r="K104" s="70"/>
      <c r="L104" s="70"/>
      <c r="M104" s="70"/>
      <c r="N104" s="81"/>
      <c r="O104" s="81"/>
    </row>
    <row r="105" spans="1:15" s="310" customFormat="1" x14ac:dyDescent="0.2">
      <c r="A105" s="81"/>
      <c r="B105" s="70"/>
      <c r="C105" s="70"/>
      <c r="D105" s="77"/>
      <c r="E105" s="77"/>
      <c r="F105" s="70"/>
      <c r="G105" s="70"/>
      <c r="H105" s="70"/>
      <c r="I105" s="70"/>
      <c r="J105" s="59"/>
      <c r="K105" s="70"/>
      <c r="L105" s="70"/>
      <c r="M105" s="70"/>
      <c r="N105" s="81"/>
      <c r="O105" s="81"/>
    </row>
    <row r="106" spans="1:15" s="310" customFormat="1" x14ac:dyDescent="0.2">
      <c r="A106" s="81"/>
      <c r="B106" s="70"/>
      <c r="C106" s="70"/>
      <c r="D106" s="77"/>
      <c r="E106" s="77"/>
      <c r="F106" s="70"/>
      <c r="G106" s="70"/>
      <c r="H106" s="70"/>
      <c r="I106" s="70"/>
      <c r="J106" s="59"/>
      <c r="K106" s="70"/>
      <c r="L106" s="70"/>
      <c r="M106" s="70"/>
      <c r="N106" s="81"/>
      <c r="O106" s="81"/>
    </row>
    <row r="107" spans="1:15" s="310" customFormat="1" x14ac:dyDescent="0.2">
      <c r="A107" s="81"/>
      <c r="B107" s="70"/>
      <c r="C107" s="70"/>
      <c r="D107" s="77"/>
      <c r="E107" s="77"/>
      <c r="F107" s="70"/>
      <c r="G107" s="70"/>
      <c r="H107" s="70"/>
      <c r="I107" s="70"/>
      <c r="J107" s="59"/>
      <c r="K107" s="70"/>
      <c r="L107" s="70"/>
      <c r="M107" s="70"/>
      <c r="N107" s="81"/>
      <c r="O107" s="81"/>
    </row>
    <row r="108" spans="1:15" s="310" customFormat="1" x14ac:dyDescent="0.2">
      <c r="A108" s="81"/>
      <c r="B108" s="70"/>
      <c r="C108" s="70"/>
      <c r="D108" s="77"/>
      <c r="E108" s="77"/>
      <c r="F108" s="70"/>
      <c r="G108" s="70"/>
      <c r="H108" s="70"/>
      <c r="I108" s="70"/>
      <c r="J108" s="59"/>
      <c r="K108" s="70"/>
      <c r="L108" s="70"/>
      <c r="M108" s="70"/>
      <c r="N108" s="81"/>
      <c r="O108" s="81"/>
    </row>
    <row r="109" spans="1:15" s="310" customFormat="1" x14ac:dyDescent="0.2">
      <c r="A109" s="81"/>
      <c r="B109" s="70"/>
      <c r="C109" s="70"/>
      <c r="D109" s="77"/>
      <c r="E109" s="77"/>
      <c r="F109" s="70"/>
      <c r="G109" s="70"/>
      <c r="H109" s="70"/>
      <c r="I109" s="70"/>
      <c r="J109" s="59"/>
      <c r="K109" s="70"/>
      <c r="L109" s="70"/>
      <c r="M109" s="70"/>
      <c r="N109" s="81"/>
      <c r="O109" s="81"/>
    </row>
    <row r="110" spans="1:15" s="310" customFormat="1" x14ac:dyDescent="0.2">
      <c r="A110" s="81"/>
      <c r="B110" s="70"/>
      <c r="C110" s="70"/>
      <c r="D110" s="77"/>
      <c r="E110" s="77"/>
      <c r="F110" s="70"/>
      <c r="G110" s="70"/>
      <c r="H110" s="70"/>
      <c r="I110" s="70"/>
      <c r="J110" s="59"/>
      <c r="K110" s="70"/>
      <c r="L110" s="70"/>
      <c r="M110" s="70"/>
      <c r="N110" s="81"/>
      <c r="O110" s="81"/>
    </row>
    <row r="111" spans="1:15" s="310" customFormat="1" x14ac:dyDescent="0.2">
      <c r="A111" s="81"/>
      <c r="B111" s="70"/>
      <c r="C111" s="70"/>
      <c r="D111" s="77"/>
      <c r="E111" s="77"/>
      <c r="F111" s="70"/>
      <c r="G111" s="70"/>
      <c r="H111" s="70"/>
      <c r="I111" s="70"/>
      <c r="J111" s="59"/>
      <c r="K111" s="70"/>
      <c r="L111" s="70"/>
      <c r="M111" s="70"/>
      <c r="N111" s="81"/>
      <c r="O111" s="81"/>
    </row>
    <row r="112" spans="1:15" s="310" customFormat="1" x14ac:dyDescent="0.2">
      <c r="A112" s="81"/>
      <c r="B112" s="70"/>
      <c r="C112" s="70"/>
      <c r="D112" s="77"/>
      <c r="E112" s="77"/>
      <c r="F112" s="70"/>
      <c r="G112" s="70"/>
      <c r="H112" s="70"/>
      <c r="I112" s="70"/>
      <c r="J112" s="59"/>
      <c r="K112" s="70"/>
      <c r="L112" s="70"/>
      <c r="M112" s="70"/>
      <c r="N112" s="81"/>
      <c r="O112" s="81"/>
    </row>
    <row r="113" spans="1:15" s="310" customFormat="1" x14ac:dyDescent="0.2">
      <c r="A113" s="81"/>
      <c r="B113" s="70"/>
      <c r="C113" s="70"/>
      <c r="D113" s="77"/>
      <c r="E113" s="77"/>
      <c r="F113" s="70"/>
      <c r="G113" s="70"/>
      <c r="H113" s="70"/>
      <c r="I113" s="70"/>
      <c r="J113" s="59"/>
      <c r="K113" s="70"/>
      <c r="L113" s="70"/>
      <c r="M113" s="70"/>
      <c r="N113" s="81"/>
      <c r="O113" s="81"/>
    </row>
    <row r="114" spans="1:15" s="310" customFormat="1" x14ac:dyDescent="0.2">
      <c r="A114" s="81"/>
      <c r="B114" s="70"/>
      <c r="C114" s="70"/>
      <c r="D114" s="77"/>
      <c r="E114" s="77"/>
      <c r="F114" s="70"/>
      <c r="G114" s="70"/>
      <c r="H114" s="70"/>
      <c r="I114" s="70"/>
      <c r="J114" s="59"/>
      <c r="K114" s="70"/>
      <c r="L114" s="70"/>
      <c r="M114" s="70"/>
      <c r="N114" s="81"/>
      <c r="O114" s="81"/>
    </row>
    <row r="115" spans="1:15" s="310" customFormat="1" x14ac:dyDescent="0.2">
      <c r="A115" s="81"/>
      <c r="B115" s="70"/>
      <c r="C115" s="70"/>
      <c r="D115" s="77"/>
      <c r="E115" s="77"/>
      <c r="F115" s="70"/>
      <c r="G115" s="70"/>
      <c r="H115" s="70"/>
      <c r="I115" s="70"/>
      <c r="J115" s="59"/>
      <c r="K115" s="70"/>
      <c r="L115" s="70"/>
      <c r="M115" s="70"/>
      <c r="N115" s="81"/>
      <c r="O115" s="81"/>
    </row>
    <row r="116" spans="1:15" s="310" customFormat="1" x14ac:dyDescent="0.2">
      <c r="A116" s="81"/>
      <c r="B116" s="70"/>
      <c r="C116" s="70"/>
      <c r="D116" s="77"/>
      <c r="E116" s="77"/>
      <c r="F116" s="70"/>
      <c r="G116" s="70"/>
      <c r="H116" s="70"/>
      <c r="I116" s="70"/>
      <c r="J116" s="59"/>
      <c r="K116" s="70"/>
      <c r="L116" s="70"/>
      <c r="M116" s="70"/>
      <c r="N116" s="81"/>
      <c r="O116" s="81"/>
    </row>
    <row r="117" spans="1:15" s="310" customFormat="1" x14ac:dyDescent="0.2">
      <c r="A117" s="81"/>
      <c r="B117" s="70"/>
      <c r="C117" s="70"/>
      <c r="D117" s="77"/>
      <c r="E117" s="77"/>
      <c r="F117" s="70"/>
      <c r="G117" s="70"/>
      <c r="H117" s="70"/>
      <c r="I117" s="70"/>
      <c r="J117" s="59"/>
      <c r="K117" s="70"/>
      <c r="L117" s="70"/>
      <c r="M117" s="70"/>
      <c r="N117" s="81"/>
      <c r="O117" s="81"/>
    </row>
    <row r="118" spans="1:15" s="310" customFormat="1" x14ac:dyDescent="0.2">
      <c r="A118" s="81"/>
      <c r="B118" s="70"/>
      <c r="C118" s="70"/>
      <c r="D118" s="77"/>
      <c r="E118" s="77"/>
      <c r="F118" s="70"/>
      <c r="G118" s="70"/>
      <c r="H118" s="70"/>
      <c r="I118" s="70"/>
      <c r="J118" s="59"/>
      <c r="K118" s="70"/>
      <c r="L118" s="70"/>
      <c r="M118" s="70"/>
      <c r="N118" s="81"/>
      <c r="O118" s="81"/>
    </row>
    <row r="119" spans="1:15" s="310" customFormat="1" x14ac:dyDescent="0.2">
      <c r="A119" s="81"/>
      <c r="B119" s="70"/>
      <c r="C119" s="70"/>
      <c r="D119" s="77"/>
      <c r="E119" s="77"/>
      <c r="F119" s="70"/>
      <c r="G119" s="70"/>
      <c r="H119" s="70"/>
      <c r="I119" s="70"/>
      <c r="J119" s="59"/>
      <c r="K119" s="70"/>
      <c r="L119" s="70"/>
      <c r="M119" s="70"/>
      <c r="N119" s="81"/>
      <c r="O119" s="81"/>
    </row>
    <row r="120" spans="1:15" s="310" customFormat="1" x14ac:dyDescent="0.2">
      <c r="A120" s="81"/>
      <c r="B120" s="70"/>
      <c r="C120" s="70"/>
      <c r="D120" s="77"/>
      <c r="E120" s="77"/>
      <c r="F120" s="70"/>
      <c r="G120" s="70"/>
      <c r="H120" s="70"/>
      <c r="I120" s="70"/>
      <c r="J120" s="59"/>
      <c r="K120" s="70"/>
      <c r="L120" s="70"/>
      <c r="M120" s="70"/>
      <c r="N120" s="81"/>
      <c r="O120" s="81"/>
    </row>
    <row r="121" spans="1:15" s="310" customFormat="1" x14ac:dyDescent="0.2">
      <c r="A121" s="81"/>
      <c r="B121" s="70"/>
      <c r="C121" s="70"/>
      <c r="D121" s="77"/>
      <c r="E121" s="77"/>
      <c r="F121" s="70"/>
      <c r="G121" s="70"/>
      <c r="H121" s="70"/>
      <c r="I121" s="70"/>
      <c r="J121" s="59"/>
      <c r="K121" s="70"/>
      <c r="L121" s="70"/>
      <c r="M121" s="70"/>
      <c r="N121" s="81"/>
      <c r="O121" s="81"/>
    </row>
    <row r="122" spans="1:15" s="310" customFormat="1" x14ac:dyDescent="0.2">
      <c r="A122" s="81"/>
      <c r="B122" s="70"/>
      <c r="C122" s="70"/>
      <c r="D122" s="77"/>
      <c r="E122" s="77"/>
      <c r="F122" s="70"/>
      <c r="G122" s="70"/>
      <c r="H122" s="70"/>
      <c r="I122" s="70"/>
      <c r="J122" s="59"/>
      <c r="K122" s="70"/>
      <c r="L122" s="70"/>
      <c r="M122" s="70"/>
      <c r="N122" s="81"/>
      <c r="O122" s="81"/>
    </row>
    <row r="123" spans="1:15" s="310" customFormat="1" x14ac:dyDescent="0.2">
      <c r="A123" s="81"/>
      <c r="B123" s="70"/>
      <c r="C123" s="70"/>
      <c r="D123" s="77"/>
      <c r="E123" s="77"/>
      <c r="F123" s="70"/>
      <c r="G123" s="70"/>
      <c r="H123" s="70"/>
      <c r="I123" s="70"/>
      <c r="J123" s="59"/>
      <c r="K123" s="70"/>
      <c r="L123" s="70"/>
      <c r="M123" s="70"/>
      <c r="N123" s="81"/>
      <c r="O123" s="81"/>
    </row>
    <row r="124" spans="1:15" s="310" customFormat="1" x14ac:dyDescent="0.2">
      <c r="A124" s="81"/>
      <c r="B124" s="70"/>
      <c r="C124" s="70"/>
      <c r="D124" s="77"/>
      <c r="E124" s="77"/>
      <c r="F124" s="70"/>
      <c r="G124" s="70"/>
      <c r="H124" s="70"/>
      <c r="I124" s="70"/>
      <c r="J124" s="59"/>
      <c r="K124" s="70"/>
      <c r="L124" s="70"/>
      <c r="M124" s="70"/>
      <c r="N124" s="81"/>
      <c r="O124" s="81"/>
    </row>
    <row r="125" spans="1:15" s="310" customFormat="1" x14ac:dyDescent="0.2">
      <c r="A125" s="81"/>
      <c r="B125" s="70"/>
      <c r="C125" s="70"/>
      <c r="D125" s="77"/>
      <c r="E125" s="77"/>
      <c r="F125" s="70"/>
      <c r="G125" s="70"/>
      <c r="H125" s="70"/>
      <c r="I125" s="70"/>
      <c r="J125" s="59"/>
      <c r="K125" s="70"/>
      <c r="L125" s="70"/>
      <c r="M125" s="70"/>
      <c r="N125" s="81"/>
      <c r="O125" s="81"/>
    </row>
    <row r="126" spans="1:15" s="310" customFormat="1" x14ac:dyDescent="0.2">
      <c r="A126" s="81"/>
      <c r="B126" s="70"/>
      <c r="C126" s="70"/>
      <c r="D126" s="77"/>
      <c r="E126" s="77"/>
      <c r="F126" s="70"/>
      <c r="G126" s="70"/>
      <c r="H126" s="70"/>
      <c r="I126" s="70"/>
      <c r="J126" s="59"/>
      <c r="K126" s="70"/>
      <c r="L126" s="70"/>
      <c r="M126" s="70"/>
      <c r="N126" s="81"/>
      <c r="O126" s="81"/>
    </row>
    <row r="127" spans="1:15" s="310" customFormat="1" x14ac:dyDescent="0.2">
      <c r="A127" s="81"/>
      <c r="B127" s="70"/>
      <c r="C127" s="70"/>
      <c r="D127" s="77"/>
      <c r="E127" s="77"/>
      <c r="F127" s="70"/>
      <c r="G127" s="70"/>
      <c r="H127" s="70"/>
      <c r="I127" s="70"/>
      <c r="J127" s="59"/>
      <c r="K127" s="70"/>
      <c r="L127" s="70"/>
      <c r="M127" s="70"/>
      <c r="N127" s="81"/>
      <c r="O127" s="81"/>
    </row>
    <row r="128" spans="1:15" s="310" customFormat="1" x14ac:dyDescent="0.2">
      <c r="A128" s="81"/>
      <c r="B128" s="70"/>
      <c r="C128" s="70"/>
      <c r="D128" s="77"/>
      <c r="E128" s="77"/>
      <c r="F128" s="70"/>
      <c r="G128" s="70"/>
      <c r="H128" s="70"/>
      <c r="I128" s="70"/>
      <c r="J128" s="59"/>
      <c r="K128" s="70"/>
      <c r="L128" s="70"/>
      <c r="M128" s="70"/>
      <c r="N128" s="81"/>
      <c r="O128" s="81"/>
    </row>
    <row r="129" spans="1:15" s="310" customFormat="1" x14ac:dyDescent="0.2">
      <c r="A129" s="81"/>
      <c r="B129" s="70"/>
      <c r="C129" s="70"/>
      <c r="D129" s="77"/>
      <c r="E129" s="77"/>
      <c r="F129" s="70"/>
      <c r="G129" s="70"/>
      <c r="H129" s="70"/>
      <c r="I129" s="70"/>
      <c r="J129" s="59"/>
      <c r="K129" s="70"/>
      <c r="L129" s="70"/>
      <c r="M129" s="70"/>
      <c r="N129" s="81"/>
      <c r="O129" s="81"/>
    </row>
    <row r="130" spans="1:15" s="310" customFormat="1" x14ac:dyDescent="0.2">
      <c r="A130" s="81"/>
      <c r="B130" s="70"/>
      <c r="C130" s="70"/>
      <c r="D130" s="77"/>
      <c r="E130" s="77"/>
      <c r="F130" s="70"/>
      <c r="G130" s="70"/>
      <c r="H130" s="70"/>
      <c r="I130" s="70"/>
      <c r="J130" s="59"/>
      <c r="K130" s="70"/>
      <c r="L130" s="70"/>
      <c r="M130" s="70"/>
      <c r="N130" s="81"/>
      <c r="O130" s="81"/>
    </row>
    <row r="131" spans="1:15" s="310" customFormat="1" x14ac:dyDescent="0.2">
      <c r="A131" s="81"/>
      <c r="B131" s="70"/>
      <c r="C131" s="70"/>
      <c r="D131" s="77"/>
      <c r="E131" s="77"/>
      <c r="F131" s="70"/>
      <c r="G131" s="70"/>
      <c r="H131" s="70"/>
      <c r="I131" s="70"/>
      <c r="J131" s="59"/>
      <c r="K131" s="70"/>
      <c r="L131" s="70"/>
      <c r="M131" s="70"/>
      <c r="N131" s="81"/>
      <c r="O131" s="81"/>
    </row>
    <row r="132" spans="1:15" s="310" customFormat="1" x14ac:dyDescent="0.2">
      <c r="A132" s="81"/>
      <c r="B132" s="70"/>
      <c r="C132" s="70"/>
      <c r="D132" s="77"/>
      <c r="E132" s="77"/>
      <c r="F132" s="70"/>
      <c r="G132" s="70"/>
      <c r="H132" s="70"/>
      <c r="I132" s="70"/>
      <c r="J132" s="59"/>
      <c r="K132" s="70"/>
      <c r="L132" s="70"/>
      <c r="M132" s="70"/>
      <c r="N132" s="81"/>
      <c r="O132" s="81"/>
    </row>
    <row r="133" spans="1:15" s="310" customFormat="1" x14ac:dyDescent="0.2">
      <c r="A133" s="81"/>
      <c r="B133" s="70"/>
      <c r="C133" s="70"/>
      <c r="D133" s="77"/>
      <c r="E133" s="77"/>
      <c r="F133" s="70"/>
      <c r="G133" s="70"/>
      <c r="H133" s="70"/>
      <c r="I133" s="70"/>
      <c r="J133" s="59"/>
      <c r="K133" s="70"/>
      <c r="L133" s="70"/>
      <c r="M133" s="70"/>
      <c r="N133" s="81"/>
      <c r="O133" s="81"/>
    </row>
    <row r="134" spans="1:15" s="310" customFormat="1" x14ac:dyDescent="0.2">
      <c r="A134" s="81"/>
      <c r="B134" s="70"/>
      <c r="C134" s="70"/>
      <c r="D134" s="77"/>
      <c r="E134" s="77"/>
      <c r="F134" s="70"/>
      <c r="G134" s="70"/>
      <c r="H134" s="70"/>
      <c r="I134" s="70"/>
      <c r="J134" s="59"/>
      <c r="K134" s="70"/>
      <c r="L134" s="70"/>
      <c r="M134" s="70"/>
      <c r="N134" s="81"/>
      <c r="O134" s="81"/>
    </row>
    <row r="135" spans="1:15" s="310" customFormat="1" x14ac:dyDescent="0.2">
      <c r="A135" s="81"/>
      <c r="B135" s="70"/>
      <c r="C135" s="70"/>
      <c r="D135" s="77"/>
      <c r="E135" s="77"/>
      <c r="F135" s="70"/>
      <c r="G135" s="70"/>
      <c r="H135" s="70"/>
      <c r="I135" s="70"/>
      <c r="J135" s="59"/>
      <c r="K135" s="70"/>
      <c r="L135" s="70"/>
      <c r="M135" s="70"/>
      <c r="N135" s="81"/>
      <c r="O135" s="81"/>
    </row>
    <row r="136" spans="1:15" s="310" customFormat="1" x14ac:dyDescent="0.2">
      <c r="A136" s="81"/>
      <c r="B136" s="70"/>
      <c r="C136" s="70"/>
      <c r="D136" s="77"/>
      <c r="E136" s="77"/>
      <c r="F136" s="70"/>
      <c r="G136" s="70"/>
      <c r="H136" s="70"/>
      <c r="I136" s="70"/>
      <c r="J136" s="59"/>
      <c r="K136" s="70"/>
      <c r="L136" s="70"/>
      <c r="M136" s="70"/>
      <c r="N136" s="81"/>
      <c r="O136" s="81"/>
    </row>
    <row r="137" spans="1:15" s="310" customFormat="1" x14ac:dyDescent="0.2">
      <c r="A137" s="81"/>
      <c r="B137" s="70"/>
      <c r="C137" s="70"/>
      <c r="D137" s="77"/>
      <c r="E137" s="77"/>
      <c r="F137" s="70"/>
      <c r="G137" s="70"/>
      <c r="H137" s="70"/>
      <c r="I137" s="70"/>
      <c r="J137" s="59"/>
      <c r="K137" s="70"/>
      <c r="L137" s="70"/>
      <c r="M137" s="70"/>
      <c r="N137" s="81"/>
      <c r="O137" s="81"/>
    </row>
    <row r="138" spans="1:15" s="310" customFormat="1" x14ac:dyDescent="0.2">
      <c r="A138" s="81"/>
      <c r="B138" s="70"/>
      <c r="C138" s="70"/>
      <c r="D138" s="77"/>
      <c r="E138" s="77"/>
      <c r="F138" s="70"/>
      <c r="G138" s="70"/>
      <c r="H138" s="70"/>
      <c r="I138" s="70"/>
      <c r="J138" s="59"/>
      <c r="K138" s="70"/>
      <c r="L138" s="70"/>
      <c r="M138" s="70"/>
      <c r="N138" s="81"/>
      <c r="O138" s="81"/>
    </row>
    <row r="139" spans="1:15" s="310" customFormat="1" x14ac:dyDescent="0.2">
      <c r="A139" s="81"/>
      <c r="B139" s="70"/>
      <c r="C139" s="70"/>
      <c r="D139" s="77"/>
      <c r="E139" s="77"/>
      <c r="F139" s="70"/>
      <c r="G139" s="70"/>
      <c r="H139" s="70"/>
      <c r="I139" s="70"/>
      <c r="J139" s="59"/>
      <c r="K139" s="70"/>
      <c r="L139" s="70"/>
      <c r="M139" s="70"/>
      <c r="N139" s="81"/>
      <c r="O139" s="81"/>
    </row>
    <row r="140" spans="1:15" s="310" customFormat="1" x14ac:dyDescent="0.2">
      <c r="A140" s="81"/>
      <c r="B140" s="70"/>
      <c r="C140" s="70"/>
      <c r="D140" s="77"/>
      <c r="E140" s="77"/>
      <c r="F140" s="70"/>
      <c r="G140" s="70"/>
      <c r="H140" s="70"/>
      <c r="I140" s="70"/>
      <c r="J140" s="59"/>
      <c r="K140" s="70"/>
      <c r="L140" s="70"/>
      <c r="M140" s="70"/>
      <c r="N140" s="81"/>
      <c r="O140" s="81"/>
    </row>
    <row r="141" spans="1:15" s="310" customFormat="1" x14ac:dyDescent="0.2">
      <c r="A141" s="81"/>
      <c r="B141" s="70"/>
      <c r="C141" s="70"/>
      <c r="D141" s="77"/>
      <c r="E141" s="77"/>
      <c r="F141" s="70"/>
      <c r="G141" s="70"/>
      <c r="H141" s="70"/>
      <c r="I141" s="70"/>
      <c r="J141" s="59"/>
      <c r="K141" s="70"/>
      <c r="L141" s="70"/>
      <c r="M141" s="70"/>
      <c r="N141" s="81"/>
      <c r="O141" s="81"/>
    </row>
    <row r="142" spans="1:15" s="310" customFormat="1" x14ac:dyDescent="0.2">
      <c r="A142" s="81"/>
      <c r="B142" s="70"/>
      <c r="C142" s="70"/>
      <c r="D142" s="77"/>
      <c r="E142" s="77"/>
      <c r="F142" s="70"/>
      <c r="G142" s="70"/>
      <c r="H142" s="70"/>
      <c r="I142" s="70"/>
      <c r="J142" s="59"/>
      <c r="K142" s="70"/>
      <c r="L142" s="70"/>
      <c r="M142" s="70"/>
      <c r="N142" s="81"/>
      <c r="O142" s="81"/>
    </row>
    <row r="143" spans="1:15" s="310" customFormat="1" x14ac:dyDescent="0.2">
      <c r="A143" s="81"/>
      <c r="B143" s="70"/>
      <c r="C143" s="70"/>
      <c r="D143" s="77"/>
      <c r="E143" s="77"/>
      <c r="F143" s="70"/>
      <c r="G143" s="70"/>
      <c r="H143" s="70"/>
      <c r="I143" s="70"/>
      <c r="J143" s="59"/>
      <c r="K143" s="70"/>
      <c r="L143" s="70"/>
      <c r="M143" s="70"/>
      <c r="N143" s="81"/>
      <c r="O143" s="81"/>
    </row>
    <row r="144" spans="1:15" s="310" customFormat="1" x14ac:dyDescent="0.2">
      <c r="A144" s="81"/>
      <c r="B144" s="70"/>
      <c r="C144" s="70"/>
      <c r="D144" s="77"/>
      <c r="E144" s="77"/>
      <c r="F144" s="70"/>
      <c r="G144" s="70"/>
      <c r="H144" s="70"/>
      <c r="I144" s="70"/>
      <c r="J144" s="59"/>
      <c r="K144" s="70"/>
      <c r="L144" s="70"/>
      <c r="M144" s="70"/>
      <c r="N144" s="81"/>
      <c r="O144" s="81"/>
    </row>
    <row r="145" spans="1:15" s="310" customFormat="1" x14ac:dyDescent="0.2">
      <c r="A145" s="81"/>
      <c r="B145" s="70"/>
      <c r="C145" s="70"/>
      <c r="D145" s="77"/>
      <c r="E145" s="77"/>
      <c r="F145" s="70"/>
      <c r="G145" s="70"/>
      <c r="H145" s="70"/>
      <c r="I145" s="70"/>
      <c r="J145" s="59"/>
      <c r="K145" s="70"/>
      <c r="L145" s="70"/>
      <c r="M145" s="70"/>
      <c r="N145" s="81"/>
      <c r="O145" s="81"/>
    </row>
    <row r="146" spans="1:15" s="310" customFormat="1" x14ac:dyDescent="0.2">
      <c r="A146" s="81"/>
      <c r="B146" s="70"/>
      <c r="C146" s="70"/>
      <c r="D146" s="77"/>
      <c r="E146" s="77"/>
      <c r="F146" s="70"/>
      <c r="G146" s="70"/>
      <c r="H146" s="70"/>
      <c r="I146" s="70"/>
      <c r="J146" s="59"/>
      <c r="K146" s="70"/>
      <c r="L146" s="70"/>
      <c r="M146" s="70"/>
      <c r="N146" s="81"/>
      <c r="O146" s="81"/>
    </row>
    <row r="147" spans="1:15" s="310" customFormat="1" x14ac:dyDescent="0.2">
      <c r="A147" s="81"/>
      <c r="B147" s="70"/>
      <c r="C147" s="70"/>
      <c r="D147" s="77"/>
      <c r="E147" s="77"/>
      <c r="F147" s="70"/>
      <c r="G147" s="70"/>
      <c r="H147" s="70"/>
      <c r="I147" s="70"/>
      <c r="J147" s="59"/>
      <c r="K147" s="70"/>
      <c r="L147" s="70"/>
      <c r="M147" s="70"/>
      <c r="N147" s="81"/>
      <c r="O147" s="81"/>
    </row>
    <row r="148" spans="1:15" s="310" customFormat="1" x14ac:dyDescent="0.2">
      <c r="A148" s="81"/>
      <c r="B148" s="70"/>
      <c r="C148" s="70"/>
      <c r="D148" s="77"/>
      <c r="E148" s="77"/>
      <c r="F148" s="70"/>
      <c r="G148" s="70"/>
      <c r="H148" s="70"/>
      <c r="I148" s="70"/>
      <c r="J148" s="59"/>
      <c r="K148" s="70"/>
      <c r="L148" s="70"/>
      <c r="M148" s="70"/>
      <c r="N148" s="81"/>
      <c r="O148" s="81"/>
    </row>
    <row r="149" spans="1:15" s="310" customFormat="1" x14ac:dyDescent="0.2">
      <c r="A149" s="81"/>
      <c r="B149" s="70"/>
      <c r="C149" s="70"/>
      <c r="D149" s="77"/>
      <c r="E149" s="77"/>
      <c r="F149" s="70"/>
      <c r="G149" s="70"/>
      <c r="H149" s="70"/>
      <c r="I149" s="70"/>
      <c r="J149" s="59"/>
      <c r="K149" s="70"/>
      <c r="L149" s="70"/>
      <c r="M149" s="70"/>
      <c r="N149" s="81"/>
      <c r="O149" s="81"/>
    </row>
    <row r="150" spans="1:15" s="310" customFormat="1" x14ac:dyDescent="0.2">
      <c r="A150" s="81"/>
      <c r="B150" s="70"/>
      <c r="C150" s="70"/>
      <c r="D150" s="77"/>
      <c r="E150" s="77"/>
      <c r="F150" s="70"/>
      <c r="G150" s="70"/>
      <c r="H150" s="70"/>
      <c r="I150" s="70"/>
      <c r="J150" s="59"/>
      <c r="K150" s="70"/>
      <c r="L150" s="70"/>
      <c r="M150" s="70"/>
      <c r="N150" s="81"/>
      <c r="O150" s="81"/>
    </row>
    <row r="151" spans="1:15" s="310" customFormat="1" x14ac:dyDescent="0.2">
      <c r="A151" s="81"/>
      <c r="B151" s="70"/>
      <c r="C151" s="70"/>
      <c r="D151" s="77"/>
      <c r="E151" s="77"/>
      <c r="F151" s="70"/>
      <c r="G151" s="70"/>
      <c r="H151" s="70"/>
      <c r="I151" s="70"/>
      <c r="J151" s="59"/>
      <c r="K151" s="70"/>
      <c r="L151" s="70"/>
      <c r="M151" s="70"/>
      <c r="N151" s="81"/>
      <c r="O151" s="81"/>
    </row>
    <row r="152" spans="1:15" s="310" customFormat="1" x14ac:dyDescent="0.2">
      <c r="A152" s="81"/>
      <c r="B152" s="70"/>
      <c r="C152" s="70"/>
      <c r="D152" s="77"/>
      <c r="E152" s="77"/>
      <c r="F152" s="70"/>
      <c r="G152" s="70"/>
      <c r="H152" s="70"/>
      <c r="I152" s="70"/>
      <c r="J152" s="59"/>
      <c r="K152" s="70"/>
      <c r="L152" s="70"/>
      <c r="M152" s="70"/>
      <c r="N152" s="81"/>
      <c r="O152" s="81"/>
    </row>
    <row r="153" spans="1:15" s="310" customFormat="1" x14ac:dyDescent="0.2">
      <c r="A153" s="81"/>
      <c r="B153" s="70"/>
      <c r="C153" s="70"/>
      <c r="D153" s="77"/>
      <c r="E153" s="77"/>
      <c r="F153" s="70"/>
      <c r="G153" s="70"/>
      <c r="H153" s="70"/>
      <c r="I153" s="70"/>
      <c r="J153" s="59"/>
      <c r="K153" s="70"/>
      <c r="L153" s="70"/>
      <c r="M153" s="70"/>
      <c r="N153" s="81"/>
      <c r="O153" s="81"/>
    </row>
    <row r="154" spans="1:15" s="310" customFormat="1" x14ac:dyDescent="0.2">
      <c r="A154" s="81"/>
      <c r="B154" s="70"/>
      <c r="C154" s="70"/>
      <c r="D154" s="77"/>
      <c r="E154" s="77"/>
      <c r="F154" s="70"/>
      <c r="G154" s="70"/>
      <c r="H154" s="70"/>
      <c r="I154" s="70"/>
      <c r="J154" s="59"/>
      <c r="K154" s="70"/>
      <c r="L154" s="70"/>
      <c r="M154" s="70"/>
      <c r="N154" s="81"/>
      <c r="O154" s="81"/>
    </row>
    <row r="155" spans="1:15" s="310" customFormat="1" x14ac:dyDescent="0.2">
      <c r="A155" s="81"/>
      <c r="B155" s="70"/>
      <c r="C155" s="70"/>
      <c r="D155" s="77"/>
      <c r="E155" s="77"/>
      <c r="F155" s="70"/>
      <c r="G155" s="70"/>
      <c r="H155" s="70"/>
      <c r="I155" s="70"/>
      <c r="J155" s="59"/>
      <c r="K155" s="70"/>
      <c r="L155" s="70"/>
      <c r="M155" s="70"/>
      <c r="N155" s="81"/>
      <c r="O155" s="81"/>
    </row>
    <row r="156" spans="1:15" s="310" customFormat="1" x14ac:dyDescent="0.2">
      <c r="A156" s="81"/>
      <c r="B156" s="70"/>
      <c r="C156" s="70"/>
      <c r="D156" s="77"/>
      <c r="E156" s="77"/>
      <c r="F156" s="70"/>
      <c r="G156" s="70"/>
      <c r="H156" s="70"/>
      <c r="I156" s="70"/>
      <c r="J156" s="59"/>
      <c r="K156" s="70"/>
      <c r="L156" s="70"/>
      <c r="M156" s="70"/>
      <c r="N156" s="81"/>
      <c r="O156" s="81"/>
    </row>
    <row r="157" spans="1:15" s="310" customFormat="1" x14ac:dyDescent="0.2">
      <c r="A157" s="81"/>
      <c r="B157" s="70"/>
      <c r="C157" s="70"/>
      <c r="D157" s="77"/>
      <c r="E157" s="77"/>
      <c r="F157" s="70"/>
      <c r="G157" s="70"/>
      <c r="H157" s="70"/>
      <c r="I157" s="70"/>
      <c r="J157" s="59"/>
      <c r="K157" s="70"/>
      <c r="L157" s="70"/>
      <c r="M157" s="70"/>
      <c r="N157" s="81"/>
      <c r="O157" s="81"/>
    </row>
    <row r="158" spans="1:15" s="310" customFormat="1" x14ac:dyDescent="0.2">
      <c r="A158" s="81"/>
      <c r="B158" s="70"/>
      <c r="C158" s="70"/>
      <c r="D158" s="77"/>
      <c r="E158" s="77"/>
      <c r="F158" s="70"/>
      <c r="G158" s="70"/>
      <c r="H158" s="70"/>
      <c r="I158" s="70"/>
      <c r="J158" s="59"/>
      <c r="K158" s="70"/>
      <c r="L158" s="70"/>
      <c r="M158" s="70"/>
      <c r="N158" s="81"/>
      <c r="O158" s="81"/>
    </row>
    <row r="159" spans="1:15" s="310" customFormat="1" x14ac:dyDescent="0.2">
      <c r="A159" s="81"/>
      <c r="B159" s="70"/>
      <c r="C159" s="70"/>
      <c r="D159" s="77"/>
      <c r="E159" s="77"/>
      <c r="F159" s="70"/>
      <c r="G159" s="70"/>
      <c r="H159" s="70"/>
      <c r="I159" s="70"/>
      <c r="J159" s="59"/>
      <c r="K159" s="70"/>
      <c r="L159" s="70"/>
      <c r="M159" s="70"/>
      <c r="N159" s="81"/>
      <c r="O159" s="81"/>
    </row>
    <row r="160" spans="1:15" s="310" customFormat="1" x14ac:dyDescent="0.2">
      <c r="A160" s="81"/>
      <c r="B160" s="70"/>
      <c r="C160" s="70"/>
      <c r="D160" s="77"/>
      <c r="E160" s="77"/>
      <c r="F160" s="70"/>
      <c r="G160" s="70"/>
      <c r="H160" s="70"/>
      <c r="I160" s="70"/>
      <c r="J160" s="59"/>
      <c r="K160" s="70"/>
      <c r="L160" s="70"/>
      <c r="M160" s="70"/>
      <c r="N160" s="81"/>
      <c r="O160" s="81"/>
    </row>
    <row r="161" spans="1:15" s="310" customFormat="1" x14ac:dyDescent="0.2">
      <c r="A161" s="81"/>
      <c r="B161" s="70"/>
      <c r="C161" s="70"/>
      <c r="D161" s="77"/>
      <c r="E161" s="77"/>
      <c r="F161" s="70"/>
      <c r="G161" s="70"/>
      <c r="H161" s="70"/>
      <c r="I161" s="70"/>
      <c r="J161" s="59"/>
      <c r="K161" s="70"/>
      <c r="L161" s="70"/>
      <c r="M161" s="70"/>
      <c r="N161" s="81"/>
      <c r="O161" s="81"/>
    </row>
    <row r="162" spans="1:15" s="310" customFormat="1" x14ac:dyDescent="0.2">
      <c r="A162" s="81"/>
      <c r="B162" s="70"/>
      <c r="C162" s="70"/>
      <c r="D162" s="77"/>
      <c r="E162" s="77"/>
      <c r="F162" s="70"/>
      <c r="G162" s="70"/>
      <c r="H162" s="70"/>
      <c r="I162" s="70"/>
      <c r="J162" s="59"/>
      <c r="K162" s="70"/>
      <c r="L162" s="70"/>
      <c r="M162" s="70"/>
      <c r="N162" s="81"/>
      <c r="O162" s="81"/>
    </row>
    <row r="163" spans="1:15" s="310" customFormat="1" x14ac:dyDescent="0.2">
      <c r="A163" s="81"/>
      <c r="B163" s="70"/>
      <c r="C163" s="70"/>
      <c r="D163" s="77"/>
      <c r="E163" s="77"/>
      <c r="F163" s="70"/>
      <c r="G163" s="70"/>
      <c r="H163" s="70"/>
      <c r="I163" s="70"/>
      <c r="J163" s="59"/>
      <c r="K163" s="70"/>
      <c r="L163" s="70"/>
      <c r="M163" s="70"/>
      <c r="N163" s="81"/>
      <c r="O163" s="81"/>
    </row>
    <row r="164" spans="1:15" s="310" customFormat="1" x14ac:dyDescent="0.2">
      <c r="A164" s="81"/>
      <c r="B164" s="70"/>
      <c r="C164" s="70"/>
      <c r="D164" s="77"/>
      <c r="E164" s="77"/>
      <c r="F164" s="70"/>
      <c r="G164" s="70"/>
      <c r="H164" s="70"/>
      <c r="I164" s="70"/>
      <c r="J164" s="59"/>
      <c r="K164" s="70"/>
      <c r="L164" s="70"/>
      <c r="M164" s="70"/>
      <c r="N164" s="81"/>
      <c r="O164" s="81"/>
    </row>
    <row r="165" spans="1:15" s="310" customFormat="1" x14ac:dyDescent="0.2">
      <c r="A165" s="81"/>
      <c r="B165" s="70"/>
      <c r="C165" s="70"/>
      <c r="D165" s="77"/>
      <c r="E165" s="77"/>
      <c r="F165" s="70"/>
      <c r="G165" s="70"/>
      <c r="H165" s="70"/>
      <c r="I165" s="70"/>
      <c r="J165" s="59"/>
      <c r="K165" s="70"/>
      <c r="L165" s="70"/>
      <c r="M165" s="70"/>
      <c r="N165" s="81"/>
      <c r="O165" s="81"/>
    </row>
    <row r="166" spans="1:15" s="310" customFormat="1" x14ac:dyDescent="0.2">
      <c r="A166" s="81"/>
      <c r="B166" s="70"/>
      <c r="C166" s="70"/>
      <c r="D166" s="77"/>
      <c r="E166" s="77"/>
      <c r="F166" s="70"/>
      <c r="G166" s="70"/>
      <c r="H166" s="70"/>
      <c r="I166" s="70"/>
      <c r="J166" s="59"/>
      <c r="K166" s="70"/>
      <c r="L166" s="70"/>
      <c r="M166" s="70"/>
      <c r="N166" s="81"/>
      <c r="O166" s="81"/>
    </row>
    <row r="167" spans="1:15" s="310" customFormat="1" x14ac:dyDescent="0.2">
      <c r="A167" s="81"/>
      <c r="B167" s="70"/>
      <c r="C167" s="70"/>
      <c r="D167" s="77"/>
      <c r="E167" s="77"/>
      <c r="F167" s="70"/>
      <c r="G167" s="70"/>
      <c r="H167" s="70"/>
      <c r="I167" s="70"/>
      <c r="J167" s="59"/>
      <c r="K167" s="70"/>
      <c r="L167" s="70"/>
      <c r="M167" s="70"/>
      <c r="N167" s="81"/>
      <c r="O167" s="81"/>
    </row>
    <row r="168" spans="1:15" s="310" customFormat="1" x14ac:dyDescent="0.2">
      <c r="A168" s="81"/>
      <c r="B168" s="70"/>
      <c r="C168" s="70"/>
      <c r="D168" s="77"/>
      <c r="E168" s="77"/>
      <c r="F168" s="70"/>
      <c r="G168" s="70"/>
      <c r="H168" s="70"/>
      <c r="I168" s="70"/>
      <c r="J168" s="59"/>
      <c r="K168" s="70"/>
      <c r="L168" s="70"/>
      <c r="M168" s="70"/>
      <c r="N168" s="81"/>
      <c r="O168" s="81"/>
    </row>
    <row r="169" spans="1:15" s="310" customFormat="1" x14ac:dyDescent="0.2">
      <c r="A169" s="81"/>
      <c r="B169" s="70"/>
      <c r="C169" s="70"/>
      <c r="D169" s="77"/>
      <c r="E169" s="77"/>
      <c r="F169" s="70"/>
      <c r="G169" s="70"/>
      <c r="H169" s="70"/>
      <c r="I169" s="70"/>
      <c r="J169" s="59"/>
      <c r="K169" s="70"/>
      <c r="L169" s="70"/>
      <c r="M169" s="70"/>
      <c r="N169" s="81"/>
      <c r="O169" s="81"/>
    </row>
    <row r="170" spans="1:15" s="310" customFormat="1" x14ac:dyDescent="0.2">
      <c r="A170" s="81"/>
      <c r="B170" s="70"/>
      <c r="C170" s="70"/>
      <c r="D170" s="77"/>
      <c r="E170" s="77"/>
      <c r="F170" s="70"/>
      <c r="G170" s="70"/>
      <c r="H170" s="70"/>
      <c r="I170" s="70"/>
      <c r="J170" s="59"/>
      <c r="K170" s="70"/>
      <c r="L170" s="70"/>
      <c r="M170" s="70"/>
      <c r="N170" s="81"/>
      <c r="O170" s="81"/>
    </row>
    <row r="171" spans="1:15" s="310" customFormat="1" x14ac:dyDescent="0.2">
      <c r="A171" s="81"/>
      <c r="B171" s="70"/>
      <c r="C171" s="70"/>
      <c r="D171" s="77"/>
      <c r="E171" s="77"/>
      <c r="F171" s="70"/>
      <c r="G171" s="70"/>
      <c r="H171" s="70"/>
      <c r="I171" s="70"/>
      <c r="J171" s="59"/>
      <c r="K171" s="70"/>
      <c r="L171" s="70"/>
      <c r="M171" s="70"/>
      <c r="N171" s="81"/>
      <c r="O171" s="81"/>
    </row>
    <row r="172" spans="1:15" s="310" customFormat="1" x14ac:dyDescent="0.2">
      <c r="A172" s="81"/>
      <c r="B172" s="70"/>
      <c r="C172" s="70"/>
      <c r="D172" s="77"/>
      <c r="E172" s="77"/>
      <c r="F172" s="70"/>
      <c r="G172" s="70"/>
      <c r="H172" s="70"/>
      <c r="I172" s="70"/>
      <c r="J172" s="59"/>
      <c r="K172" s="70"/>
      <c r="L172" s="70"/>
      <c r="M172" s="70"/>
      <c r="N172" s="81"/>
      <c r="O172" s="81"/>
    </row>
    <row r="173" spans="1:15" s="310" customFormat="1" x14ac:dyDescent="0.2">
      <c r="A173" s="81"/>
      <c r="B173" s="70"/>
      <c r="C173" s="70"/>
      <c r="D173" s="77"/>
      <c r="E173" s="77"/>
      <c r="F173" s="70"/>
      <c r="G173" s="70"/>
      <c r="H173" s="70"/>
      <c r="I173" s="70"/>
      <c r="J173" s="59"/>
      <c r="K173" s="70"/>
      <c r="L173" s="70"/>
      <c r="M173" s="70"/>
      <c r="N173" s="81"/>
      <c r="O173" s="81"/>
    </row>
    <row r="174" spans="1:15" s="310" customFormat="1" x14ac:dyDescent="0.2">
      <c r="A174" s="81"/>
      <c r="B174" s="70"/>
      <c r="C174" s="70"/>
      <c r="D174" s="77"/>
      <c r="E174" s="77"/>
      <c r="F174" s="70"/>
      <c r="G174" s="70"/>
      <c r="H174" s="70"/>
      <c r="I174" s="70"/>
      <c r="J174" s="59"/>
      <c r="K174" s="70"/>
      <c r="L174" s="70"/>
      <c r="M174" s="70"/>
      <c r="N174" s="81"/>
      <c r="O174" s="81"/>
    </row>
    <row r="175" spans="1:15" s="310" customFormat="1" x14ac:dyDescent="0.2">
      <c r="A175" s="81"/>
      <c r="B175" s="70"/>
      <c r="C175" s="70"/>
      <c r="D175" s="77"/>
      <c r="E175" s="77"/>
      <c r="F175" s="70"/>
      <c r="G175" s="70"/>
      <c r="H175" s="70"/>
      <c r="I175" s="70"/>
      <c r="J175" s="59"/>
      <c r="K175" s="70"/>
      <c r="L175" s="70"/>
      <c r="M175" s="70"/>
      <c r="N175" s="81"/>
      <c r="O175" s="81"/>
    </row>
    <row r="176" spans="1:15" s="310" customFormat="1" x14ac:dyDescent="0.2">
      <c r="A176" s="81"/>
      <c r="B176" s="70"/>
      <c r="C176" s="70"/>
      <c r="D176" s="77"/>
      <c r="E176" s="77"/>
      <c r="F176" s="70"/>
      <c r="G176" s="70"/>
      <c r="H176" s="70"/>
      <c r="I176" s="70"/>
      <c r="J176" s="59"/>
      <c r="K176" s="70"/>
      <c r="L176" s="70"/>
      <c r="M176" s="70"/>
      <c r="N176" s="81"/>
      <c r="O176" s="81"/>
    </row>
    <row r="177" spans="1:15" s="310" customFormat="1" x14ac:dyDescent="0.2">
      <c r="A177" s="81"/>
      <c r="B177" s="70"/>
      <c r="C177" s="70"/>
      <c r="D177" s="77"/>
      <c r="E177" s="77"/>
      <c r="F177" s="70"/>
      <c r="G177" s="70"/>
      <c r="H177" s="70"/>
      <c r="I177" s="70"/>
      <c r="J177" s="59"/>
      <c r="K177" s="70"/>
      <c r="L177" s="70"/>
      <c r="M177" s="70"/>
      <c r="N177" s="81"/>
      <c r="O177" s="81"/>
    </row>
    <row r="178" spans="1:15" s="310" customFormat="1" x14ac:dyDescent="0.2">
      <c r="A178" s="81"/>
      <c r="B178" s="70"/>
      <c r="C178" s="70"/>
      <c r="D178" s="77"/>
      <c r="E178" s="77"/>
      <c r="F178" s="70"/>
      <c r="G178" s="70"/>
      <c r="H178" s="70"/>
      <c r="I178" s="70"/>
      <c r="J178" s="59"/>
      <c r="K178" s="70"/>
      <c r="L178" s="70"/>
      <c r="M178" s="70"/>
      <c r="N178" s="81"/>
      <c r="O178" s="81"/>
    </row>
    <row r="179" spans="1:15" s="310" customFormat="1" x14ac:dyDescent="0.2">
      <c r="A179" s="81"/>
      <c r="B179" s="70"/>
      <c r="C179" s="70"/>
      <c r="D179" s="77"/>
      <c r="E179" s="77"/>
      <c r="F179" s="70"/>
      <c r="G179" s="70"/>
      <c r="H179" s="70"/>
      <c r="I179" s="70"/>
      <c r="J179" s="59"/>
      <c r="K179" s="70"/>
      <c r="L179" s="70"/>
      <c r="M179" s="70"/>
      <c r="N179" s="81"/>
      <c r="O179" s="81"/>
    </row>
    <row r="180" spans="1:15" s="310" customFormat="1" x14ac:dyDescent="0.2">
      <c r="A180" s="81"/>
      <c r="B180" s="70"/>
      <c r="C180" s="70"/>
      <c r="D180" s="77"/>
      <c r="E180" s="77"/>
      <c r="F180" s="70"/>
      <c r="G180" s="70"/>
      <c r="H180" s="70"/>
      <c r="I180" s="70"/>
      <c r="J180" s="59"/>
      <c r="K180" s="70"/>
      <c r="L180" s="70"/>
      <c r="M180" s="70"/>
      <c r="N180" s="81"/>
      <c r="O180" s="81"/>
    </row>
    <row r="181" spans="1:15" s="310" customFormat="1" x14ac:dyDescent="0.2">
      <c r="A181" s="81"/>
      <c r="B181" s="70"/>
      <c r="C181" s="70"/>
      <c r="D181" s="77"/>
      <c r="E181" s="77"/>
      <c r="F181" s="70"/>
      <c r="G181" s="70"/>
      <c r="H181" s="70"/>
      <c r="I181" s="70"/>
      <c r="J181" s="59"/>
      <c r="K181" s="70"/>
      <c r="L181" s="70"/>
      <c r="M181" s="70"/>
      <c r="N181" s="81"/>
      <c r="O181" s="81"/>
    </row>
    <row r="182" spans="1:15" s="310" customFormat="1" x14ac:dyDescent="0.2">
      <c r="A182" s="81"/>
      <c r="B182" s="70"/>
      <c r="C182" s="70"/>
      <c r="D182" s="77"/>
      <c r="E182" s="77"/>
      <c r="F182" s="70"/>
      <c r="G182" s="70"/>
      <c r="H182" s="70"/>
      <c r="I182" s="70"/>
      <c r="J182" s="59"/>
      <c r="K182" s="70"/>
      <c r="L182" s="70"/>
      <c r="M182" s="70"/>
      <c r="N182" s="81"/>
      <c r="O182" s="81"/>
    </row>
    <row r="183" spans="1:15" s="310" customFormat="1" x14ac:dyDescent="0.2">
      <c r="A183" s="81"/>
      <c r="B183" s="70"/>
      <c r="C183" s="70"/>
      <c r="D183" s="77"/>
      <c r="E183" s="77"/>
      <c r="F183" s="70"/>
      <c r="G183" s="70"/>
      <c r="H183" s="70"/>
      <c r="I183" s="70"/>
      <c r="J183" s="59"/>
      <c r="K183" s="70"/>
      <c r="L183" s="70"/>
      <c r="M183" s="70"/>
      <c r="N183" s="81"/>
      <c r="O183" s="81"/>
    </row>
    <row r="184" spans="1:15" s="310" customFormat="1" x14ac:dyDescent="0.2">
      <c r="A184" s="81"/>
      <c r="B184" s="70"/>
      <c r="C184" s="70"/>
      <c r="D184" s="77"/>
      <c r="E184" s="77"/>
      <c r="F184" s="70"/>
      <c r="G184" s="70"/>
      <c r="H184" s="70"/>
      <c r="I184" s="70"/>
      <c r="J184" s="59"/>
      <c r="K184" s="70"/>
      <c r="L184" s="70"/>
      <c r="M184" s="70"/>
      <c r="N184" s="81"/>
      <c r="O184" s="81"/>
    </row>
    <row r="185" spans="1:15" s="310" customFormat="1" x14ac:dyDescent="0.2">
      <c r="A185" s="81"/>
      <c r="B185" s="70"/>
      <c r="C185" s="70"/>
      <c r="D185" s="77"/>
      <c r="E185" s="77"/>
      <c r="F185" s="70"/>
      <c r="G185" s="70"/>
      <c r="H185" s="70"/>
      <c r="I185" s="70"/>
      <c r="J185" s="59"/>
      <c r="K185" s="70"/>
      <c r="L185" s="70"/>
      <c r="M185" s="70"/>
      <c r="N185" s="81"/>
      <c r="O185" s="81"/>
    </row>
    <row r="186" spans="1:15" s="310" customFormat="1" x14ac:dyDescent="0.2">
      <c r="A186" s="81"/>
      <c r="B186" s="70"/>
      <c r="C186" s="70"/>
      <c r="D186" s="77"/>
      <c r="E186" s="77"/>
      <c r="F186" s="70"/>
      <c r="G186" s="70"/>
      <c r="H186" s="70"/>
      <c r="I186" s="70"/>
      <c r="J186" s="59"/>
      <c r="K186" s="70"/>
      <c r="L186" s="70"/>
      <c r="M186" s="70"/>
      <c r="N186" s="81"/>
      <c r="O186" s="81"/>
    </row>
    <row r="187" spans="1:15" s="310" customFormat="1" x14ac:dyDescent="0.2">
      <c r="A187" s="81"/>
      <c r="B187" s="70"/>
      <c r="C187" s="70"/>
      <c r="D187" s="77"/>
      <c r="E187" s="77"/>
      <c r="F187" s="70"/>
      <c r="G187" s="70"/>
      <c r="H187" s="70"/>
      <c r="I187" s="70"/>
      <c r="J187" s="59"/>
      <c r="K187" s="70"/>
      <c r="L187" s="70"/>
      <c r="M187" s="70"/>
      <c r="N187" s="81"/>
      <c r="O187" s="81"/>
    </row>
    <row r="188" spans="1:15" s="310" customFormat="1" x14ac:dyDescent="0.2">
      <c r="A188" s="81"/>
      <c r="B188" s="70"/>
      <c r="C188" s="70"/>
      <c r="D188" s="77"/>
      <c r="E188" s="77"/>
      <c r="F188" s="70"/>
      <c r="G188" s="70"/>
      <c r="H188" s="70"/>
      <c r="I188" s="70"/>
      <c r="J188" s="59"/>
      <c r="K188" s="70"/>
      <c r="L188" s="70"/>
      <c r="M188" s="70"/>
      <c r="N188" s="81"/>
      <c r="O188" s="81"/>
    </row>
    <row r="189" spans="1:15" s="310" customFormat="1" x14ac:dyDescent="0.2">
      <c r="A189" s="81"/>
      <c r="B189" s="70"/>
      <c r="C189" s="70"/>
      <c r="D189" s="77"/>
      <c r="E189" s="77"/>
      <c r="F189" s="70"/>
      <c r="G189" s="70"/>
      <c r="H189" s="70"/>
      <c r="I189" s="70"/>
      <c r="J189" s="59"/>
      <c r="K189" s="70"/>
      <c r="L189" s="70"/>
      <c r="M189" s="70"/>
      <c r="N189" s="81"/>
      <c r="O189" s="81"/>
    </row>
    <row r="190" spans="1:15" s="310" customFormat="1" x14ac:dyDescent="0.2">
      <c r="A190" s="81"/>
      <c r="B190" s="70"/>
      <c r="C190" s="70"/>
      <c r="D190" s="77"/>
      <c r="E190" s="77"/>
      <c r="F190" s="70"/>
      <c r="G190" s="70"/>
      <c r="H190" s="70"/>
      <c r="I190" s="70"/>
      <c r="J190" s="59"/>
      <c r="K190" s="70"/>
      <c r="L190" s="70"/>
      <c r="M190" s="70"/>
      <c r="N190" s="81"/>
      <c r="O190" s="81"/>
    </row>
    <row r="191" spans="1:15" s="310" customFormat="1" x14ac:dyDescent="0.2">
      <c r="A191" s="81"/>
      <c r="B191" s="70"/>
      <c r="C191" s="70"/>
      <c r="D191" s="77"/>
      <c r="E191" s="77"/>
      <c r="F191" s="70"/>
      <c r="G191" s="70"/>
      <c r="H191" s="70"/>
      <c r="I191" s="70"/>
      <c r="J191" s="59"/>
      <c r="K191" s="70"/>
      <c r="L191" s="70"/>
      <c r="M191" s="70"/>
      <c r="N191" s="81"/>
      <c r="O191" s="81"/>
    </row>
    <row r="192" spans="1:15" s="310" customFormat="1" x14ac:dyDescent="0.2">
      <c r="A192" s="81"/>
      <c r="B192" s="70"/>
      <c r="C192" s="70"/>
      <c r="D192" s="77"/>
      <c r="E192" s="77"/>
      <c r="F192" s="70"/>
      <c r="G192" s="70"/>
      <c r="H192" s="70"/>
      <c r="I192" s="70"/>
      <c r="J192" s="59"/>
      <c r="K192" s="70"/>
      <c r="L192" s="70"/>
      <c r="M192" s="70"/>
      <c r="N192" s="81"/>
      <c r="O192" s="81"/>
    </row>
    <row r="193" spans="1:15" s="310" customFormat="1" x14ac:dyDescent="0.2">
      <c r="A193" s="81"/>
      <c r="B193" s="70"/>
      <c r="C193" s="70"/>
      <c r="D193" s="77"/>
      <c r="E193" s="77"/>
      <c r="F193" s="70"/>
      <c r="G193" s="70"/>
      <c r="H193" s="70"/>
      <c r="I193" s="70"/>
      <c r="J193" s="59"/>
      <c r="K193" s="70"/>
      <c r="L193" s="70"/>
      <c r="M193" s="70"/>
      <c r="N193" s="81"/>
      <c r="O193" s="81"/>
    </row>
    <row r="194" spans="1:15" s="310" customFormat="1" x14ac:dyDescent="0.2">
      <c r="A194" s="81"/>
      <c r="B194" s="70"/>
      <c r="C194" s="70"/>
      <c r="D194" s="77"/>
      <c r="E194" s="77"/>
      <c r="F194" s="70"/>
      <c r="G194" s="70"/>
      <c r="H194" s="70"/>
      <c r="I194" s="70"/>
      <c r="J194" s="59"/>
      <c r="K194" s="70"/>
      <c r="L194" s="70"/>
      <c r="M194" s="70"/>
      <c r="N194" s="81"/>
      <c r="O194" s="81"/>
    </row>
    <row r="195" spans="1:15" s="310" customFormat="1" x14ac:dyDescent="0.2">
      <c r="A195" s="81"/>
      <c r="B195" s="70"/>
      <c r="C195" s="70"/>
      <c r="D195" s="77"/>
      <c r="E195" s="77"/>
      <c r="F195" s="70"/>
      <c r="G195" s="70"/>
      <c r="H195" s="70"/>
      <c r="I195" s="70"/>
      <c r="J195" s="59"/>
      <c r="K195" s="70"/>
      <c r="L195" s="70"/>
      <c r="M195" s="70"/>
      <c r="N195" s="81"/>
      <c r="O195" s="81"/>
    </row>
    <row r="196" spans="1:15" s="310" customFormat="1" x14ac:dyDescent="0.2">
      <c r="A196" s="81"/>
      <c r="B196" s="70"/>
      <c r="C196" s="70"/>
      <c r="D196" s="77"/>
      <c r="E196" s="77"/>
      <c r="F196" s="70"/>
      <c r="G196" s="70"/>
      <c r="H196" s="70"/>
      <c r="I196" s="70"/>
      <c r="J196" s="59"/>
      <c r="K196" s="70"/>
      <c r="L196" s="70"/>
      <c r="M196" s="70"/>
      <c r="N196" s="81"/>
      <c r="O196" s="81"/>
    </row>
    <row r="197" spans="1:15" s="310" customFormat="1" x14ac:dyDescent="0.2">
      <c r="A197" s="81"/>
      <c r="B197" s="70"/>
      <c r="C197" s="70"/>
      <c r="D197" s="77"/>
      <c r="E197" s="77"/>
      <c r="F197" s="70"/>
      <c r="G197" s="70"/>
      <c r="H197" s="70"/>
      <c r="I197" s="70"/>
      <c r="J197" s="59"/>
      <c r="K197" s="70"/>
      <c r="L197" s="70"/>
      <c r="M197" s="70"/>
      <c r="N197" s="81"/>
      <c r="O197" s="81"/>
    </row>
    <row r="198" spans="1:15" s="310" customFormat="1" x14ac:dyDescent="0.2">
      <c r="A198" s="81"/>
      <c r="B198" s="70"/>
      <c r="C198" s="70"/>
      <c r="D198" s="77"/>
      <c r="E198" s="77"/>
      <c r="F198" s="70"/>
      <c r="G198" s="70"/>
      <c r="H198" s="70"/>
      <c r="I198" s="70"/>
      <c r="J198" s="59"/>
      <c r="K198" s="70"/>
      <c r="L198" s="70"/>
      <c r="M198" s="70"/>
      <c r="N198" s="81"/>
      <c r="O198" s="81"/>
    </row>
    <row r="199" spans="1:15" s="310" customFormat="1" x14ac:dyDescent="0.2">
      <c r="A199" s="81"/>
      <c r="B199" s="70"/>
      <c r="C199" s="70"/>
      <c r="D199" s="77"/>
      <c r="E199" s="77"/>
      <c r="F199" s="70"/>
      <c r="G199" s="70"/>
      <c r="H199" s="70"/>
      <c r="I199" s="70"/>
      <c r="J199" s="59"/>
      <c r="K199" s="70"/>
      <c r="L199" s="70"/>
      <c r="M199" s="70"/>
      <c r="N199" s="81"/>
      <c r="O199" s="81"/>
    </row>
    <row r="200" spans="1:15" s="310" customFormat="1" x14ac:dyDescent="0.2">
      <c r="A200" s="81"/>
      <c r="B200" s="70"/>
      <c r="C200" s="70"/>
      <c r="D200" s="77"/>
      <c r="E200" s="77"/>
      <c r="F200" s="70"/>
      <c r="G200" s="70"/>
      <c r="H200" s="70"/>
      <c r="I200" s="70"/>
      <c r="J200" s="59"/>
      <c r="K200" s="70"/>
      <c r="L200" s="70"/>
      <c r="M200" s="70"/>
      <c r="N200" s="81"/>
      <c r="O200" s="81"/>
    </row>
    <row r="201" spans="1:15" s="310" customFormat="1" x14ac:dyDescent="0.2">
      <c r="A201" s="81"/>
      <c r="B201" s="70"/>
      <c r="C201" s="70"/>
      <c r="D201" s="77"/>
      <c r="E201" s="77"/>
      <c r="F201" s="70"/>
      <c r="G201" s="70"/>
      <c r="H201" s="70"/>
      <c r="I201" s="70"/>
      <c r="J201" s="59"/>
      <c r="K201" s="70"/>
      <c r="L201" s="70"/>
      <c r="M201" s="70"/>
      <c r="N201" s="81"/>
      <c r="O201" s="81"/>
    </row>
    <row r="202" spans="1:15" s="310" customFormat="1" x14ac:dyDescent="0.2">
      <c r="A202" s="81"/>
      <c r="B202" s="70"/>
      <c r="C202" s="70"/>
      <c r="D202" s="77"/>
      <c r="E202" s="77"/>
      <c r="F202" s="70"/>
      <c r="G202" s="70"/>
      <c r="H202" s="70"/>
      <c r="I202" s="70"/>
      <c r="J202" s="59"/>
      <c r="K202" s="70"/>
      <c r="L202" s="70"/>
      <c r="M202" s="70"/>
      <c r="N202" s="81"/>
      <c r="O202" s="81"/>
    </row>
    <row r="203" spans="1:15" s="310" customFormat="1" x14ac:dyDescent="0.2">
      <c r="A203" s="81"/>
      <c r="B203" s="70"/>
      <c r="C203" s="70"/>
      <c r="D203" s="77"/>
      <c r="E203" s="77"/>
      <c r="F203" s="70"/>
      <c r="G203" s="70"/>
      <c r="H203" s="70"/>
      <c r="I203" s="70"/>
      <c r="J203" s="59"/>
      <c r="K203" s="70"/>
      <c r="L203" s="70"/>
      <c r="M203" s="70"/>
      <c r="N203" s="81"/>
      <c r="O203" s="81"/>
    </row>
    <row r="204" spans="1:15" s="310" customFormat="1" x14ac:dyDescent="0.2">
      <c r="A204" s="81"/>
      <c r="B204" s="70"/>
      <c r="C204" s="70"/>
      <c r="D204" s="77"/>
      <c r="E204" s="77"/>
      <c r="F204" s="70"/>
      <c r="G204" s="70"/>
      <c r="H204" s="70"/>
      <c r="I204" s="70"/>
      <c r="J204" s="59"/>
      <c r="K204" s="70"/>
      <c r="L204" s="70"/>
      <c r="M204" s="70"/>
      <c r="N204" s="81"/>
      <c r="O204" s="81"/>
    </row>
    <row r="205" spans="1:15" s="310" customFormat="1" x14ac:dyDescent="0.2">
      <c r="A205" s="81"/>
      <c r="B205" s="70"/>
      <c r="C205" s="70"/>
      <c r="D205" s="77"/>
      <c r="E205" s="77"/>
      <c r="F205" s="70"/>
      <c r="G205" s="70"/>
      <c r="H205" s="70"/>
      <c r="I205" s="70"/>
      <c r="J205" s="59"/>
      <c r="K205" s="70"/>
      <c r="L205" s="70"/>
      <c r="M205" s="70"/>
      <c r="N205" s="81"/>
      <c r="O205" s="81"/>
    </row>
    <row r="206" spans="1:15" s="310" customFormat="1" x14ac:dyDescent="0.2">
      <c r="A206" s="81"/>
      <c r="B206" s="70"/>
      <c r="C206" s="70"/>
      <c r="D206" s="77"/>
      <c r="E206" s="77"/>
      <c r="F206" s="70"/>
      <c r="G206" s="70"/>
      <c r="H206" s="70"/>
      <c r="I206" s="70"/>
      <c r="J206" s="59"/>
      <c r="K206" s="70"/>
      <c r="L206" s="70"/>
      <c r="M206" s="70"/>
      <c r="N206" s="81"/>
      <c r="O206" s="81"/>
    </row>
    <row r="207" spans="1:15" s="310" customFormat="1" x14ac:dyDescent="0.2">
      <c r="A207" s="81"/>
      <c r="B207" s="70"/>
      <c r="C207" s="70"/>
      <c r="D207" s="77"/>
      <c r="E207" s="77"/>
      <c r="F207" s="70"/>
      <c r="G207" s="70"/>
      <c r="H207" s="70"/>
      <c r="I207" s="70"/>
      <c r="J207" s="59"/>
      <c r="K207" s="70"/>
      <c r="L207" s="70"/>
      <c r="M207" s="70"/>
      <c r="N207" s="81"/>
      <c r="O207" s="81"/>
    </row>
    <row r="208" spans="1:15" s="310" customFormat="1" x14ac:dyDescent="0.2">
      <c r="A208" s="81"/>
      <c r="B208" s="70"/>
      <c r="C208" s="70"/>
      <c r="D208" s="77"/>
      <c r="E208" s="77"/>
      <c r="F208" s="70"/>
      <c r="G208" s="70"/>
      <c r="H208" s="70"/>
      <c r="I208" s="70"/>
      <c r="J208" s="59"/>
      <c r="K208" s="70"/>
      <c r="L208" s="70"/>
      <c r="M208" s="70"/>
      <c r="N208" s="81"/>
      <c r="O208" s="81"/>
    </row>
    <row r="209" spans="1:15" s="310" customFormat="1" x14ac:dyDescent="0.2">
      <c r="A209" s="81"/>
      <c r="B209" s="70"/>
      <c r="C209" s="70"/>
      <c r="D209" s="77"/>
      <c r="E209" s="77"/>
      <c r="F209" s="70"/>
      <c r="G209" s="70"/>
      <c r="H209" s="70"/>
      <c r="I209" s="70"/>
      <c r="J209" s="59"/>
      <c r="K209" s="70"/>
      <c r="L209" s="70"/>
      <c r="M209" s="70"/>
      <c r="N209" s="81"/>
      <c r="O209" s="81"/>
    </row>
    <row r="210" spans="1:15" s="310" customFormat="1" x14ac:dyDescent="0.2">
      <c r="A210" s="81"/>
      <c r="B210" s="70"/>
      <c r="C210" s="70"/>
      <c r="D210" s="77"/>
      <c r="E210" s="77"/>
      <c r="F210" s="70"/>
      <c r="G210" s="70"/>
      <c r="H210" s="70"/>
      <c r="I210" s="70"/>
      <c r="J210" s="59"/>
      <c r="K210" s="70"/>
      <c r="L210" s="70"/>
      <c r="M210" s="70"/>
      <c r="N210" s="81"/>
      <c r="O210" s="81"/>
    </row>
    <row r="211" spans="1:15" s="310" customFormat="1" x14ac:dyDescent="0.2">
      <c r="A211" s="81"/>
      <c r="B211" s="70"/>
      <c r="C211" s="70"/>
      <c r="D211" s="77"/>
      <c r="E211" s="77"/>
      <c r="F211" s="70"/>
      <c r="G211" s="70"/>
      <c r="H211" s="70"/>
      <c r="I211" s="70"/>
      <c r="J211" s="59"/>
      <c r="K211" s="70"/>
      <c r="L211" s="70"/>
      <c r="M211" s="70"/>
      <c r="N211" s="81"/>
      <c r="O211" s="81"/>
    </row>
    <row r="212" spans="1:15" s="310" customFormat="1" x14ac:dyDescent="0.2">
      <c r="A212" s="81"/>
      <c r="B212" s="70"/>
      <c r="C212" s="70"/>
      <c r="D212" s="77"/>
      <c r="E212" s="77"/>
      <c r="F212" s="70"/>
      <c r="G212" s="70"/>
      <c r="H212" s="70"/>
      <c r="I212" s="70"/>
      <c r="J212" s="59"/>
      <c r="K212" s="70"/>
      <c r="L212" s="70"/>
      <c r="M212" s="70"/>
      <c r="N212" s="81"/>
      <c r="O212" s="81"/>
    </row>
    <row r="213" spans="1:15" s="310" customFormat="1" x14ac:dyDescent="0.2">
      <c r="A213" s="81"/>
      <c r="B213" s="70"/>
      <c r="C213" s="70"/>
      <c r="D213" s="77"/>
      <c r="E213" s="77"/>
      <c r="F213" s="70"/>
      <c r="G213" s="70"/>
      <c r="H213" s="70"/>
      <c r="I213" s="70"/>
      <c r="J213" s="59"/>
      <c r="K213" s="70"/>
      <c r="L213" s="70"/>
      <c r="M213" s="70"/>
      <c r="N213" s="81"/>
      <c r="O213" s="81"/>
    </row>
    <row r="214" spans="1:15" s="310" customFormat="1" x14ac:dyDescent="0.2">
      <c r="A214" s="81"/>
      <c r="B214" s="70"/>
      <c r="C214" s="70"/>
      <c r="D214" s="77"/>
      <c r="E214" s="77"/>
      <c r="F214" s="70"/>
      <c r="G214" s="70"/>
      <c r="H214" s="70"/>
      <c r="I214" s="70"/>
      <c r="J214" s="59"/>
      <c r="K214" s="70"/>
      <c r="L214" s="70"/>
      <c r="M214" s="70"/>
      <c r="N214" s="81"/>
      <c r="O214" s="81"/>
    </row>
    <row r="215" spans="1:15" s="310" customFormat="1" x14ac:dyDescent="0.2">
      <c r="A215" s="81"/>
      <c r="B215" s="70"/>
      <c r="C215" s="70"/>
      <c r="D215" s="77"/>
      <c r="E215" s="77"/>
      <c r="F215" s="70"/>
      <c r="G215" s="70"/>
      <c r="H215" s="70"/>
      <c r="I215" s="70"/>
      <c r="J215" s="59"/>
      <c r="K215" s="70"/>
      <c r="L215" s="70"/>
      <c r="M215" s="70"/>
      <c r="N215" s="81"/>
      <c r="O215" s="81"/>
    </row>
    <row r="216" spans="1:15" s="310" customFormat="1" x14ac:dyDescent="0.2">
      <c r="A216" s="81"/>
      <c r="B216" s="70"/>
      <c r="C216" s="70"/>
      <c r="D216" s="77"/>
      <c r="E216" s="77"/>
      <c r="F216" s="70"/>
      <c r="G216" s="70"/>
      <c r="H216" s="70"/>
      <c r="I216" s="70"/>
      <c r="J216" s="59"/>
      <c r="K216" s="70"/>
      <c r="L216" s="70"/>
      <c r="M216" s="70"/>
      <c r="N216" s="81"/>
      <c r="O216" s="81"/>
    </row>
    <row r="217" spans="1:15" s="310" customFormat="1" x14ac:dyDescent="0.2">
      <c r="A217" s="81"/>
      <c r="B217" s="70"/>
      <c r="C217" s="70"/>
      <c r="D217" s="77"/>
      <c r="E217" s="77"/>
      <c r="F217" s="70"/>
      <c r="G217" s="70"/>
      <c r="H217" s="70"/>
      <c r="I217" s="70"/>
      <c r="J217" s="59"/>
      <c r="K217" s="70"/>
      <c r="L217" s="70"/>
      <c r="M217" s="70"/>
      <c r="N217" s="81"/>
      <c r="O217" s="81"/>
    </row>
    <row r="218" spans="1:15" s="310" customFormat="1" x14ac:dyDescent="0.2">
      <c r="A218" s="81"/>
      <c r="B218" s="70"/>
      <c r="C218" s="70"/>
      <c r="D218" s="77"/>
      <c r="E218" s="77"/>
      <c r="F218" s="70"/>
      <c r="G218" s="70"/>
      <c r="H218" s="70"/>
      <c r="I218" s="70"/>
      <c r="J218" s="59"/>
      <c r="K218" s="70"/>
      <c r="L218" s="70"/>
      <c r="M218" s="70"/>
      <c r="N218" s="81"/>
      <c r="O218" s="81"/>
    </row>
    <row r="219" spans="1:15" s="310" customFormat="1" x14ac:dyDescent="0.2">
      <c r="A219" s="81"/>
      <c r="B219" s="70"/>
      <c r="C219" s="70"/>
      <c r="D219" s="77"/>
      <c r="E219" s="77"/>
      <c r="F219" s="70"/>
      <c r="G219" s="70"/>
      <c r="H219" s="70"/>
      <c r="I219" s="70"/>
      <c r="J219" s="59"/>
      <c r="K219" s="70"/>
      <c r="L219" s="70"/>
      <c r="M219" s="70"/>
      <c r="N219" s="81"/>
      <c r="O219" s="81"/>
    </row>
    <row r="220" spans="1:15" s="310" customFormat="1" x14ac:dyDescent="0.2">
      <c r="A220" s="81"/>
      <c r="B220" s="70"/>
      <c r="C220" s="70"/>
      <c r="D220" s="77"/>
      <c r="E220" s="77"/>
      <c r="F220" s="70"/>
      <c r="G220" s="70"/>
      <c r="H220" s="70"/>
      <c r="I220" s="70"/>
      <c r="J220" s="59"/>
      <c r="K220" s="70"/>
      <c r="L220" s="70"/>
      <c r="M220" s="70"/>
      <c r="N220" s="81"/>
      <c r="O220" s="81"/>
    </row>
    <row r="221" spans="1:15" s="310" customFormat="1" x14ac:dyDescent="0.2">
      <c r="A221" s="81"/>
      <c r="B221" s="70"/>
      <c r="C221" s="70"/>
      <c r="D221" s="77"/>
      <c r="E221" s="77"/>
      <c r="F221" s="70"/>
      <c r="G221" s="70"/>
      <c r="H221" s="70"/>
      <c r="I221" s="70"/>
      <c r="J221" s="59"/>
      <c r="K221" s="70"/>
      <c r="L221" s="70"/>
      <c r="M221" s="70"/>
      <c r="N221" s="81"/>
      <c r="O221" s="81"/>
    </row>
    <row r="222" spans="1:15" s="310" customFormat="1" x14ac:dyDescent="0.2">
      <c r="A222" s="81"/>
      <c r="B222" s="70"/>
      <c r="C222" s="70"/>
      <c r="D222" s="77"/>
      <c r="E222" s="77"/>
      <c r="F222" s="70"/>
      <c r="G222" s="70"/>
      <c r="H222" s="70"/>
      <c r="I222" s="70"/>
      <c r="J222" s="59"/>
      <c r="K222" s="70"/>
      <c r="L222" s="70"/>
      <c r="M222" s="70"/>
      <c r="N222" s="81"/>
      <c r="O222" s="81"/>
    </row>
    <row r="223" spans="1:15" s="310" customFormat="1" x14ac:dyDescent="0.2">
      <c r="A223" s="81"/>
      <c r="B223" s="70"/>
      <c r="C223" s="70"/>
      <c r="D223" s="77"/>
      <c r="E223" s="77"/>
      <c r="F223" s="70"/>
      <c r="G223" s="70"/>
      <c r="H223" s="70"/>
      <c r="I223" s="70"/>
      <c r="J223" s="59"/>
      <c r="K223" s="70"/>
      <c r="L223" s="70"/>
      <c r="M223" s="70"/>
      <c r="N223" s="81"/>
      <c r="O223" s="81"/>
    </row>
    <row r="224" spans="1:15" s="310" customFormat="1" x14ac:dyDescent="0.2">
      <c r="A224" s="81"/>
      <c r="B224" s="70"/>
      <c r="C224" s="70"/>
      <c r="D224" s="77"/>
      <c r="E224" s="77"/>
      <c r="F224" s="70"/>
      <c r="G224" s="70"/>
      <c r="H224" s="70"/>
      <c r="I224" s="70"/>
      <c r="J224" s="59"/>
      <c r="K224" s="70"/>
      <c r="L224" s="70"/>
      <c r="M224" s="70"/>
      <c r="N224" s="81"/>
      <c r="O224" s="81"/>
    </row>
    <row r="225" spans="1:15" s="310" customFormat="1" x14ac:dyDescent="0.2">
      <c r="A225" s="81"/>
      <c r="B225" s="70"/>
      <c r="C225" s="70"/>
      <c r="D225" s="77"/>
      <c r="E225" s="77"/>
      <c r="F225" s="70"/>
      <c r="G225" s="70"/>
      <c r="H225" s="70"/>
      <c r="I225" s="70"/>
      <c r="J225" s="59"/>
      <c r="K225" s="70"/>
      <c r="L225" s="70"/>
      <c r="M225" s="70"/>
      <c r="N225" s="81"/>
      <c r="O225" s="81"/>
    </row>
    <row r="226" spans="1:15" s="310" customFormat="1" x14ac:dyDescent="0.2">
      <c r="A226" s="81"/>
      <c r="B226" s="70"/>
      <c r="C226" s="70"/>
      <c r="D226" s="77"/>
      <c r="E226" s="77"/>
      <c r="F226" s="70"/>
      <c r="G226" s="70"/>
      <c r="H226" s="70"/>
      <c r="I226" s="70"/>
      <c r="J226" s="59"/>
      <c r="K226" s="70"/>
      <c r="L226" s="70"/>
      <c r="M226" s="70"/>
      <c r="N226" s="81"/>
      <c r="O226" s="81"/>
    </row>
    <row r="227" spans="1:15" s="310" customFormat="1" x14ac:dyDescent="0.2">
      <c r="A227" s="81"/>
      <c r="B227" s="70"/>
      <c r="C227" s="70"/>
      <c r="D227" s="77"/>
      <c r="E227" s="77"/>
      <c r="F227" s="70"/>
      <c r="G227" s="70"/>
      <c r="H227" s="70"/>
      <c r="I227" s="70"/>
      <c r="J227" s="59"/>
      <c r="K227" s="70"/>
      <c r="L227" s="70"/>
      <c r="M227" s="70"/>
      <c r="N227" s="81"/>
      <c r="O227" s="81"/>
    </row>
    <row r="228" spans="1:15" s="310" customFormat="1" x14ac:dyDescent="0.2">
      <c r="A228" s="81"/>
      <c r="B228" s="70"/>
      <c r="C228" s="70"/>
      <c r="D228" s="77"/>
      <c r="E228" s="77"/>
      <c r="F228" s="70"/>
      <c r="G228" s="70"/>
      <c r="H228" s="70"/>
      <c r="I228" s="70"/>
      <c r="J228" s="59"/>
      <c r="K228" s="70"/>
      <c r="L228" s="70"/>
      <c r="M228" s="70"/>
      <c r="N228" s="81"/>
      <c r="O228" s="81"/>
    </row>
    <row r="229" spans="1:15" s="310" customFormat="1" x14ac:dyDescent="0.2">
      <c r="A229" s="81"/>
      <c r="B229" s="70"/>
      <c r="C229" s="70"/>
      <c r="D229" s="77"/>
      <c r="E229" s="77"/>
      <c r="F229" s="70"/>
      <c r="G229" s="70"/>
      <c r="H229" s="70"/>
      <c r="I229" s="70"/>
      <c r="J229" s="59"/>
      <c r="K229" s="70"/>
      <c r="L229" s="70"/>
      <c r="M229" s="70"/>
      <c r="N229" s="81"/>
      <c r="O229" s="81"/>
    </row>
    <row r="230" spans="1:15" s="310" customFormat="1" x14ac:dyDescent="0.2">
      <c r="A230" s="81"/>
      <c r="B230" s="70"/>
      <c r="C230" s="70"/>
      <c r="D230" s="77"/>
      <c r="E230" s="77"/>
      <c r="F230" s="70"/>
      <c r="G230" s="70"/>
      <c r="H230" s="70"/>
      <c r="I230" s="70"/>
      <c r="J230" s="59"/>
      <c r="K230" s="70"/>
      <c r="L230" s="70"/>
      <c r="M230" s="70"/>
      <c r="N230" s="81"/>
      <c r="O230" s="81"/>
    </row>
    <row r="231" spans="1:15" s="310" customFormat="1" x14ac:dyDescent="0.2">
      <c r="A231" s="81"/>
      <c r="B231" s="70"/>
      <c r="C231" s="70"/>
      <c r="D231" s="77"/>
      <c r="E231" s="77"/>
      <c r="F231" s="70"/>
      <c r="G231" s="70"/>
      <c r="H231" s="70"/>
      <c r="I231" s="70"/>
      <c r="J231" s="59"/>
      <c r="K231" s="70"/>
      <c r="L231" s="70"/>
      <c r="M231" s="70"/>
      <c r="N231" s="81"/>
      <c r="O231" s="81"/>
    </row>
    <row r="232" spans="1:15" s="310" customFormat="1" x14ac:dyDescent="0.2">
      <c r="A232" s="81"/>
      <c r="B232" s="70"/>
      <c r="C232" s="70"/>
      <c r="D232" s="77"/>
      <c r="E232" s="77"/>
      <c r="F232" s="70"/>
      <c r="G232" s="70"/>
      <c r="H232" s="70"/>
      <c r="I232" s="70"/>
      <c r="J232" s="59"/>
      <c r="K232" s="70"/>
      <c r="L232" s="70"/>
      <c r="M232" s="70"/>
      <c r="N232" s="81"/>
      <c r="O232" s="81"/>
    </row>
    <row r="233" spans="1:15" s="310" customFormat="1" x14ac:dyDescent="0.2">
      <c r="A233" s="81"/>
      <c r="B233" s="70"/>
      <c r="C233" s="70"/>
      <c r="D233" s="77"/>
      <c r="E233" s="77"/>
      <c r="F233" s="70"/>
      <c r="G233" s="70"/>
      <c r="H233" s="70"/>
      <c r="I233" s="70"/>
      <c r="J233" s="59"/>
      <c r="K233" s="70"/>
      <c r="L233" s="70"/>
      <c r="M233" s="70"/>
      <c r="N233" s="81"/>
      <c r="O233" s="81"/>
    </row>
    <row r="234" spans="1:15" s="310" customFormat="1" x14ac:dyDescent="0.2">
      <c r="A234" s="81"/>
      <c r="B234" s="70"/>
      <c r="C234" s="70"/>
      <c r="D234" s="77"/>
      <c r="E234" s="77"/>
      <c r="F234" s="70"/>
      <c r="G234" s="70"/>
      <c r="H234" s="70"/>
      <c r="I234" s="70"/>
      <c r="J234" s="59"/>
      <c r="K234" s="70"/>
      <c r="L234" s="70"/>
      <c r="M234" s="70"/>
      <c r="N234" s="81"/>
      <c r="O234" s="81"/>
    </row>
    <row r="235" spans="1:15" s="310" customFormat="1" x14ac:dyDescent="0.2">
      <c r="A235" s="81"/>
      <c r="B235" s="70"/>
      <c r="C235" s="70"/>
      <c r="D235" s="77"/>
      <c r="E235" s="77"/>
      <c r="F235" s="70"/>
      <c r="G235" s="70"/>
      <c r="H235" s="70"/>
      <c r="I235" s="70"/>
      <c r="J235" s="59"/>
      <c r="K235" s="70"/>
      <c r="L235" s="70"/>
      <c r="M235" s="70"/>
      <c r="N235" s="81"/>
      <c r="O235" s="81"/>
    </row>
    <row r="236" spans="1:15" s="310" customFormat="1" x14ac:dyDescent="0.2">
      <c r="A236" s="81"/>
      <c r="B236" s="70"/>
      <c r="C236" s="70"/>
      <c r="D236" s="77"/>
      <c r="E236" s="77"/>
      <c r="F236" s="70"/>
      <c r="G236" s="70"/>
      <c r="H236" s="70"/>
      <c r="I236" s="70"/>
      <c r="J236" s="59"/>
      <c r="K236" s="70"/>
      <c r="L236" s="70"/>
      <c r="M236" s="70"/>
      <c r="N236" s="81"/>
      <c r="O236" s="81"/>
    </row>
    <row r="237" spans="1:15" s="310" customFormat="1" x14ac:dyDescent="0.2">
      <c r="A237" s="81"/>
      <c r="B237" s="70"/>
      <c r="C237" s="70"/>
      <c r="D237" s="77"/>
      <c r="E237" s="77"/>
      <c r="F237" s="70"/>
      <c r="G237" s="70"/>
      <c r="H237" s="70"/>
      <c r="I237" s="70"/>
      <c r="J237" s="59"/>
      <c r="K237" s="70"/>
      <c r="L237" s="70"/>
      <c r="M237" s="70"/>
      <c r="N237" s="81"/>
      <c r="O237" s="81"/>
    </row>
    <row r="238" spans="1:15" s="310" customFormat="1" x14ac:dyDescent="0.2">
      <c r="A238" s="81"/>
      <c r="B238" s="70"/>
      <c r="C238" s="70"/>
      <c r="D238" s="77"/>
      <c r="E238" s="77"/>
      <c r="F238" s="70"/>
      <c r="G238" s="70"/>
      <c r="H238" s="70"/>
      <c r="I238" s="70"/>
      <c r="J238" s="59"/>
      <c r="K238" s="70"/>
      <c r="L238" s="70"/>
      <c r="M238" s="70"/>
      <c r="N238" s="81"/>
      <c r="O238" s="81"/>
    </row>
  </sheetData>
  <sheetProtection password="A0A7" sheet="1" objects="1" scenarios="1"/>
  <mergeCells count="26">
    <mergeCell ref="A59:I59"/>
    <mergeCell ref="B29:M29"/>
    <mergeCell ref="B40:N40"/>
    <mergeCell ref="B41:N41"/>
    <mergeCell ref="A46:I46"/>
    <mergeCell ref="A48:I48"/>
    <mergeCell ref="A55:I55"/>
    <mergeCell ref="B34:N34"/>
    <mergeCell ref="B35:N35"/>
    <mergeCell ref="B36:N36"/>
    <mergeCell ref="B37:N37"/>
    <mergeCell ref="B38:N38"/>
    <mergeCell ref="B39:N39"/>
    <mergeCell ref="K44:R44"/>
    <mergeCell ref="G26:M26"/>
    <mergeCell ref="B30:N30"/>
    <mergeCell ref="B31:N31"/>
    <mergeCell ref="B32:N32"/>
    <mergeCell ref="B33:N33"/>
    <mergeCell ref="A3:M3"/>
    <mergeCell ref="A4:M4"/>
    <mergeCell ref="A2:M2"/>
    <mergeCell ref="A6:M6"/>
    <mergeCell ref="A25:C25"/>
    <mergeCell ref="G25:J25"/>
    <mergeCell ref="G23:L23"/>
  </mergeCells>
  <conditionalFormatting sqref="M23">
    <cfRule type="containsText" dxfId="2" priority="3" operator="containsText" text="NU">
      <formula>NOT(ISERROR(SEARCH("NU",M23)))</formula>
    </cfRule>
    <cfRule type="containsText" dxfId="1" priority="4" operator="containsText" text="DA">
      <formula>NOT(ISERROR(SEARCH("DA",M23)))</formula>
    </cfRule>
    <cfRule type="containsText" dxfId="0" priority="5" operator="containsText" text="NU">
      <formula>NOT(ISERROR(SEARCH("NU",M23)))</formula>
    </cfRule>
  </conditionalFormatting>
  <pageMargins left="0.23622047244094491" right="0.23622047244094491" top="0.74803149606299213" bottom="0.74803149606299213" header="0.31496062992125984" footer="0.31496062992125984"/>
  <pageSetup paperSize="9" scale="68" fitToHeight="0" orientation="landscape" r:id="rId1"/>
  <headerFooter>
    <oddHeader>&amp;C&amp;"Arial,Bold"&amp;16 &amp;K03+00013. METODA FUNDING-GAP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J55"/>
  <sheetViews>
    <sheetView topLeftCell="A37" zoomScaleNormal="100" workbookViewId="0">
      <selection activeCell="B45" sqref="B45:D45"/>
    </sheetView>
  </sheetViews>
  <sheetFormatPr defaultColWidth="9.140625" defaultRowHeight="15.75" x14ac:dyDescent="0.25"/>
  <cols>
    <col min="1" max="1" width="59.140625" style="164" bestFit="1" customWidth="1"/>
    <col min="2" max="3" width="33.7109375" style="23" customWidth="1"/>
    <col min="4" max="4" width="28.42578125" style="23" customWidth="1"/>
    <col min="5" max="5" width="13.85546875" style="28" customWidth="1"/>
    <col min="6" max="16384" width="9.140625" style="29"/>
  </cols>
  <sheetData>
    <row r="1" spans="1:5" s="176" customFormat="1" ht="20.25" x14ac:dyDescent="0.25">
      <c r="A1" s="481" t="s">
        <v>79</v>
      </c>
      <c r="B1" s="158"/>
      <c r="C1" s="158"/>
      <c r="D1" s="158"/>
      <c r="E1" s="175"/>
    </row>
    <row r="2" spans="1:5" s="176" customFormat="1" ht="20.25" x14ac:dyDescent="0.25">
      <c r="A2" s="161"/>
      <c r="B2" s="158"/>
      <c r="C2" s="158"/>
      <c r="D2" s="158"/>
      <c r="E2" s="175"/>
    </row>
    <row r="3" spans="1:5" s="176" customFormat="1" ht="67.5" customHeight="1" x14ac:dyDescent="0.25">
      <c r="A3" s="703" t="s">
        <v>626</v>
      </c>
      <c r="B3" s="703"/>
      <c r="C3" s="703"/>
      <c r="D3" s="703"/>
      <c r="E3" s="175"/>
    </row>
    <row r="4" spans="1:5" s="176" customFormat="1" ht="20.25" x14ac:dyDescent="0.3">
      <c r="A4" s="702" t="s">
        <v>403</v>
      </c>
      <c r="B4" s="702"/>
      <c r="C4" s="702"/>
      <c r="D4" s="702"/>
      <c r="E4" s="175"/>
    </row>
    <row r="5" spans="1:5" s="176" customFormat="1" x14ac:dyDescent="0.25">
      <c r="A5" s="162" t="s">
        <v>0</v>
      </c>
      <c r="B5" s="158"/>
      <c r="C5" s="158"/>
      <c r="D5" s="158"/>
      <c r="E5" s="175"/>
    </row>
    <row r="6" spans="1:5" s="176" customFormat="1" ht="23.25" customHeight="1" x14ac:dyDescent="0.25">
      <c r="A6" s="704" t="s">
        <v>75</v>
      </c>
      <c r="B6" s="704"/>
      <c r="C6" s="704"/>
      <c r="D6" s="704"/>
      <c r="E6" s="175"/>
    </row>
    <row r="7" spans="1:5" s="310" customFormat="1" x14ac:dyDescent="0.25">
      <c r="A7" s="163"/>
      <c r="B7" s="42"/>
      <c r="C7" s="42"/>
      <c r="D7" s="94" t="s">
        <v>242</v>
      </c>
      <c r="E7" s="309"/>
    </row>
    <row r="8" spans="1:5" x14ac:dyDescent="0.25">
      <c r="A8" s="256"/>
      <c r="B8" s="257" t="s">
        <v>1</v>
      </c>
      <c r="C8" s="257" t="s">
        <v>2</v>
      </c>
      <c r="D8" s="257" t="s">
        <v>3</v>
      </c>
    </row>
    <row r="9" spans="1:5" s="312" customFormat="1" x14ac:dyDescent="0.25">
      <c r="A9" s="705" t="s">
        <v>9</v>
      </c>
      <c r="B9" s="706"/>
      <c r="C9" s="706"/>
      <c r="D9" s="707"/>
      <c r="E9" s="311"/>
    </row>
    <row r="10" spans="1:5" x14ac:dyDescent="0.25">
      <c r="A10" s="258" t="s">
        <v>10</v>
      </c>
      <c r="B10" s="259"/>
      <c r="C10" s="259"/>
      <c r="D10" s="259"/>
    </row>
    <row r="11" spans="1:5" x14ac:dyDescent="0.25">
      <c r="A11" s="258" t="s">
        <v>11</v>
      </c>
      <c r="B11" s="259"/>
      <c r="C11" s="259"/>
      <c r="D11" s="259"/>
    </row>
    <row r="12" spans="1:5" x14ac:dyDescent="0.25">
      <c r="A12" s="258" t="s">
        <v>12</v>
      </c>
      <c r="B12" s="259"/>
      <c r="C12" s="259"/>
      <c r="D12" s="259"/>
    </row>
    <row r="13" spans="1:5" x14ac:dyDescent="0.25">
      <c r="A13" s="260" t="s">
        <v>22</v>
      </c>
      <c r="B13" s="261">
        <f>SUM(B10:B12)</f>
        <v>0</v>
      </c>
      <c r="C13" s="261">
        <f>SUM(C10:C12)</f>
        <v>0</v>
      </c>
      <c r="D13" s="261">
        <f>SUM(D10:D12)</f>
        <v>0</v>
      </c>
    </row>
    <row r="14" spans="1:5" s="312" customFormat="1" x14ac:dyDescent="0.25">
      <c r="A14" s="699" t="s">
        <v>13</v>
      </c>
      <c r="B14" s="700"/>
      <c r="C14" s="700"/>
      <c r="D14" s="701"/>
      <c r="E14" s="311"/>
    </row>
    <row r="15" spans="1:5" x14ac:dyDescent="0.25">
      <c r="A15" s="258" t="s">
        <v>4</v>
      </c>
      <c r="B15" s="259"/>
      <c r="C15" s="259"/>
      <c r="D15" s="259"/>
    </row>
    <row r="16" spans="1:5" x14ac:dyDescent="0.25">
      <c r="A16" s="258" t="s">
        <v>8</v>
      </c>
      <c r="B16" s="259"/>
      <c r="C16" s="259"/>
      <c r="D16" s="259"/>
    </row>
    <row r="17" spans="1:10" x14ac:dyDescent="0.25">
      <c r="A17" s="258" t="s">
        <v>7</v>
      </c>
      <c r="B17" s="259"/>
      <c r="C17" s="259"/>
      <c r="D17" s="259"/>
    </row>
    <row r="18" spans="1:10" x14ac:dyDescent="0.25">
      <c r="A18" s="258" t="s">
        <v>6</v>
      </c>
      <c r="B18" s="259"/>
      <c r="C18" s="259"/>
      <c r="D18" s="259"/>
    </row>
    <row r="19" spans="1:10" s="312" customFormat="1" x14ac:dyDescent="0.25">
      <c r="A19" s="260" t="s">
        <v>23</v>
      </c>
      <c r="B19" s="261">
        <f>SUM(B15:B18)</f>
        <v>0</v>
      </c>
      <c r="C19" s="261">
        <f>SUM(C15:C18)</f>
        <v>0</v>
      </c>
      <c r="D19" s="261">
        <f>SUM(D15:D18)</f>
        <v>0</v>
      </c>
      <c r="E19" s="311"/>
    </row>
    <row r="20" spans="1:10" s="312" customFormat="1" x14ac:dyDescent="0.25">
      <c r="A20" s="260" t="s">
        <v>5</v>
      </c>
      <c r="B20" s="259"/>
      <c r="C20" s="259"/>
      <c r="D20" s="259"/>
      <c r="E20" s="311"/>
    </row>
    <row r="21" spans="1:10" s="314" customFormat="1" ht="31.5" x14ac:dyDescent="0.25">
      <c r="A21" s="260" t="s">
        <v>300</v>
      </c>
      <c r="B21" s="322"/>
      <c r="C21" s="259"/>
      <c r="D21" s="259"/>
      <c r="E21" s="313"/>
    </row>
    <row r="22" spans="1:10" s="316" customFormat="1" x14ac:dyDescent="0.25">
      <c r="A22" s="262" t="s">
        <v>301</v>
      </c>
      <c r="B22" s="259"/>
      <c r="C22" s="259"/>
      <c r="D22" s="259"/>
      <c r="E22" s="315"/>
    </row>
    <row r="23" spans="1:10" s="312" customFormat="1" x14ac:dyDescent="0.25">
      <c r="A23" s="260" t="s">
        <v>463</v>
      </c>
      <c r="B23" s="261">
        <f>B19+B20-B21-B29</f>
        <v>0</v>
      </c>
      <c r="C23" s="261">
        <f t="shared" ref="C23:D23" si="0">C19+C20-C21-C29</f>
        <v>0</v>
      </c>
      <c r="D23" s="261">
        <f t="shared" si="0"/>
        <v>0</v>
      </c>
      <c r="E23" s="311"/>
    </row>
    <row r="24" spans="1:10" s="312" customFormat="1" x14ac:dyDescent="0.25">
      <c r="A24" s="260" t="s">
        <v>14</v>
      </c>
      <c r="B24" s="263">
        <f>B13+B23-B28</f>
        <v>0</v>
      </c>
      <c r="C24" s="263">
        <f>C13+C23-C28</f>
        <v>0</v>
      </c>
      <c r="D24" s="263">
        <f>D13+D23-D28</f>
        <v>0</v>
      </c>
    </row>
    <row r="25" spans="1:10" ht="31.5" x14ac:dyDescent="0.25">
      <c r="A25" s="260" t="s">
        <v>15</v>
      </c>
      <c r="B25" s="323"/>
      <c r="C25" s="323"/>
      <c r="D25" s="323"/>
    </row>
    <row r="26" spans="1:10" s="312" customFormat="1" x14ac:dyDescent="0.25">
      <c r="A26" s="260" t="s">
        <v>16</v>
      </c>
      <c r="B26" s="259"/>
      <c r="C26" s="259"/>
      <c r="D26" s="259"/>
      <c r="E26" s="311"/>
    </row>
    <row r="27" spans="1:10" s="312" customFormat="1" x14ac:dyDescent="0.25">
      <c r="A27" s="264" t="s">
        <v>17</v>
      </c>
      <c r="B27" s="317">
        <f>B28+B29</f>
        <v>0</v>
      </c>
      <c r="C27" s="317">
        <f>C28+C29</f>
        <v>0</v>
      </c>
      <c r="D27" s="317">
        <f t="shared" ref="D27" si="1">D28+D29</f>
        <v>0</v>
      </c>
      <c r="E27" s="311"/>
    </row>
    <row r="28" spans="1:10" s="250" customFormat="1" x14ac:dyDescent="0.25">
      <c r="A28" s="258" t="s">
        <v>302</v>
      </c>
      <c r="B28" s="259"/>
      <c r="C28" s="259"/>
      <c r="D28" s="259"/>
      <c r="E28" s="28"/>
    </row>
    <row r="29" spans="1:10" s="250" customFormat="1" x14ac:dyDescent="0.25">
      <c r="A29" s="258" t="s">
        <v>303</v>
      </c>
      <c r="B29" s="259"/>
      <c r="C29" s="259"/>
      <c r="D29" s="259"/>
      <c r="E29" s="28"/>
    </row>
    <row r="30" spans="1:10" s="312" customFormat="1" x14ac:dyDescent="0.25">
      <c r="A30" s="699" t="s">
        <v>18</v>
      </c>
      <c r="B30" s="700"/>
      <c r="C30" s="700"/>
      <c r="D30" s="701"/>
      <c r="E30" s="311"/>
    </row>
    <row r="31" spans="1:10" x14ac:dyDescent="0.25">
      <c r="A31" s="258" t="s">
        <v>266</v>
      </c>
      <c r="B31" s="259"/>
      <c r="C31" s="259"/>
      <c r="D31" s="259"/>
    </row>
    <row r="32" spans="1:10" x14ac:dyDescent="0.25">
      <c r="A32" s="258" t="s">
        <v>267</v>
      </c>
      <c r="B32" s="259"/>
      <c r="C32" s="259"/>
      <c r="D32" s="259"/>
      <c r="E32" s="309"/>
      <c r="F32" s="310"/>
      <c r="G32" s="310"/>
      <c r="H32" s="310"/>
      <c r="I32" s="310"/>
      <c r="J32" s="310"/>
    </row>
    <row r="33" spans="1:5" x14ac:dyDescent="0.25">
      <c r="A33" s="258" t="s">
        <v>304</v>
      </c>
      <c r="B33" s="259"/>
      <c r="C33" s="259"/>
      <c r="D33" s="259"/>
    </row>
    <row r="34" spans="1:5" x14ac:dyDescent="0.25">
      <c r="A34" s="258" t="s">
        <v>305</v>
      </c>
      <c r="B34" s="259"/>
      <c r="C34" s="259"/>
      <c r="D34" s="259"/>
    </row>
    <row r="35" spans="1:5" x14ac:dyDescent="0.25">
      <c r="A35" s="258" t="s">
        <v>306</v>
      </c>
      <c r="B35" s="265">
        <f>B36-B37</f>
        <v>0</v>
      </c>
      <c r="C35" s="265">
        <f t="shared" ref="C35:D35" si="2">C36-C37</f>
        <v>0</v>
      </c>
      <c r="D35" s="265">
        <f t="shared" si="2"/>
        <v>0</v>
      </c>
    </row>
    <row r="36" spans="1:5" s="250" customFormat="1" x14ac:dyDescent="0.25">
      <c r="A36" s="266" t="s">
        <v>307</v>
      </c>
      <c r="B36" s="259"/>
      <c r="C36" s="259"/>
      <c r="D36" s="259"/>
      <c r="E36" s="318"/>
    </row>
    <row r="37" spans="1:5" s="250" customFormat="1" x14ac:dyDescent="0.25">
      <c r="A37" s="266" t="s">
        <v>308</v>
      </c>
      <c r="B37" s="259"/>
      <c r="C37" s="259"/>
      <c r="D37" s="259"/>
      <c r="E37" s="318"/>
    </row>
    <row r="38" spans="1:5" x14ac:dyDescent="0.25">
      <c r="A38" s="258" t="s">
        <v>309</v>
      </c>
      <c r="B38" s="265">
        <f>B39-B40</f>
        <v>0</v>
      </c>
      <c r="C38" s="265">
        <f t="shared" ref="C38:D38" si="3">C39-C40</f>
        <v>0</v>
      </c>
      <c r="D38" s="265">
        <f t="shared" si="3"/>
        <v>0</v>
      </c>
    </row>
    <row r="39" spans="1:5" s="250" customFormat="1" x14ac:dyDescent="0.25">
      <c r="A39" s="266" t="s">
        <v>310</v>
      </c>
      <c r="B39" s="259"/>
      <c r="C39" s="259"/>
      <c r="D39" s="259"/>
      <c r="E39" s="318"/>
    </row>
    <row r="40" spans="1:5" s="250" customFormat="1" x14ac:dyDescent="0.25">
      <c r="A40" s="266" t="s">
        <v>311</v>
      </c>
      <c r="B40" s="259"/>
      <c r="C40" s="259"/>
      <c r="D40" s="259"/>
      <c r="E40" s="318"/>
    </row>
    <row r="41" spans="1:5" x14ac:dyDescent="0.25">
      <c r="A41" s="258" t="s">
        <v>312</v>
      </c>
      <c r="B41" s="317">
        <f>SUM(B42:B43)</f>
        <v>0</v>
      </c>
      <c r="C41" s="317">
        <f>SUM(C42:C43)</f>
        <v>0</v>
      </c>
      <c r="D41" s="317">
        <f t="shared" ref="D41" si="4">SUM(D42:D43)</f>
        <v>0</v>
      </c>
    </row>
    <row r="42" spans="1:5" s="250" customFormat="1" ht="20.25" customHeight="1" x14ac:dyDescent="0.2">
      <c r="A42" s="266" t="s">
        <v>313</v>
      </c>
      <c r="B42" s="304">
        <v>0</v>
      </c>
      <c r="C42" s="304">
        <v>0</v>
      </c>
      <c r="D42" s="304">
        <v>0</v>
      </c>
      <c r="E42" s="318"/>
    </row>
    <row r="43" spans="1:5" s="250" customFormat="1" ht="12.75" x14ac:dyDescent="0.2">
      <c r="A43" s="266" t="s">
        <v>314</v>
      </c>
      <c r="B43" s="304">
        <v>0</v>
      </c>
      <c r="C43" s="304">
        <v>0</v>
      </c>
      <c r="D43" s="304">
        <v>0</v>
      </c>
      <c r="E43" s="318"/>
    </row>
    <row r="44" spans="1:5" x14ac:dyDescent="0.25">
      <c r="A44" s="260" t="s">
        <v>24</v>
      </c>
      <c r="B44" s="261">
        <f>B31+B33+B34+B35+B38-B41</f>
        <v>0</v>
      </c>
      <c r="C44" s="261">
        <f>C31+C33+C34+C35+C38-C41</f>
        <v>0</v>
      </c>
      <c r="D44" s="261">
        <f t="shared" ref="D44" si="5">D31+D33+D34+D35+D38-D41</f>
        <v>0</v>
      </c>
    </row>
    <row r="45" spans="1:5" s="319" customFormat="1" x14ac:dyDescent="0.25">
      <c r="A45" s="267" t="s">
        <v>315</v>
      </c>
      <c r="B45" s="259"/>
      <c r="C45" s="259"/>
      <c r="D45" s="259"/>
      <c r="E45" s="237"/>
    </row>
    <row r="46" spans="1:5" s="319" customFormat="1" ht="31.5" x14ac:dyDescent="0.25">
      <c r="A46" s="268" t="s">
        <v>316</v>
      </c>
      <c r="B46" s="324"/>
      <c r="C46" s="324"/>
      <c r="D46" s="324"/>
      <c r="E46" s="237"/>
    </row>
    <row r="47" spans="1:5" s="319" customFormat="1" x14ac:dyDescent="0.25">
      <c r="A47" s="268" t="s">
        <v>317</v>
      </c>
      <c r="B47" s="324"/>
      <c r="C47" s="324"/>
      <c r="D47" s="324"/>
      <c r="E47" s="237"/>
    </row>
    <row r="48" spans="1:5" s="319" customFormat="1" x14ac:dyDescent="0.25">
      <c r="A48" s="268" t="s">
        <v>318</v>
      </c>
      <c r="B48" s="324"/>
      <c r="C48" s="324"/>
      <c r="D48" s="324"/>
      <c r="E48" s="237"/>
    </row>
    <row r="49" spans="1:5" x14ac:dyDescent="0.25">
      <c r="A49" s="260" t="s">
        <v>25</v>
      </c>
      <c r="B49" s="261">
        <f>B44+SUM(B45:B48)</f>
        <v>0</v>
      </c>
      <c r="C49" s="261">
        <f>C44+SUM(C45:C48)</f>
        <v>0</v>
      </c>
      <c r="D49" s="261">
        <f>D44+SUM(D45:D48)</f>
        <v>0</v>
      </c>
    </row>
    <row r="50" spans="1:5" s="312" customFormat="1" x14ac:dyDescent="0.25">
      <c r="A50" s="260" t="s">
        <v>19</v>
      </c>
      <c r="B50" s="261">
        <f>B13+B19+B20</f>
        <v>0</v>
      </c>
      <c r="C50" s="261">
        <f>C13+C19+C20</f>
        <v>0</v>
      </c>
      <c r="D50" s="261">
        <f>D13+D19+D20</f>
        <v>0</v>
      </c>
      <c r="E50" s="311"/>
    </row>
    <row r="51" spans="1:5" s="312" customFormat="1" x14ac:dyDescent="0.25">
      <c r="A51" s="260" t="s">
        <v>20</v>
      </c>
      <c r="B51" s="261">
        <f>B49+B21+B25+B26+B27</f>
        <v>0</v>
      </c>
      <c r="C51" s="261">
        <f>C49+C21+C25+C26+C27</f>
        <v>0</v>
      </c>
      <c r="D51" s="261">
        <f>D49+D21+D25+D26+D27</f>
        <v>0</v>
      </c>
      <c r="E51" s="311"/>
    </row>
    <row r="52" spans="1:5" s="321" customFormat="1" x14ac:dyDescent="0.25">
      <c r="A52" s="269" t="s">
        <v>21</v>
      </c>
      <c r="B52" s="270" t="str">
        <f>IF(B50-B51=0,"da","nu")</f>
        <v>da</v>
      </c>
      <c r="C52" s="270" t="str">
        <f>IF(C50-C51=0,"da","nu")</f>
        <v>da</v>
      </c>
      <c r="D52" s="270" t="str">
        <f>IF(D50-D51=0,"da","nu")</f>
        <v>da</v>
      </c>
      <c r="E52" s="320"/>
    </row>
    <row r="55" spans="1:5" ht="13.5" customHeight="1" x14ac:dyDescent="0.25"/>
  </sheetData>
  <sheetProtection password="A0A7" sheet="1" objects="1" scenarios="1"/>
  <mergeCells count="6">
    <mergeCell ref="A30:D30"/>
    <mergeCell ref="A4:D4"/>
    <mergeCell ref="A3:D3"/>
    <mergeCell ref="A6:D6"/>
    <mergeCell ref="A9:D9"/>
    <mergeCell ref="A14:D14"/>
  </mergeCells>
  <conditionalFormatting sqref="B52:D52">
    <cfRule type="containsText" dxfId="51" priority="1" operator="containsText" text="nu">
      <formula>NOT(ISERROR(SEARCH("nu",B52)))</formula>
    </cfRule>
  </conditionalFormatting>
  <pageMargins left="0.25" right="0.25" top="0.75" bottom="0.75" header="0.3" footer="0.3"/>
  <pageSetup paperSize="9" fitToHeight="0" orientation="landscape" horizontalDpi="200" verticalDpi="200" r:id="rId1"/>
  <headerFooter alignWithMargins="0">
    <oddHeader>&amp;C&amp;"Arial,Bold"&amp;16 &amp;K03+0001. BILANȚ</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34"/>
  <sheetViews>
    <sheetView topLeftCell="A13" zoomScale="110" zoomScaleNormal="110" workbookViewId="0">
      <selection activeCell="B45" sqref="B45:D45"/>
    </sheetView>
  </sheetViews>
  <sheetFormatPr defaultColWidth="9.140625" defaultRowHeight="15.75" x14ac:dyDescent="0.25"/>
  <cols>
    <col min="1" max="1" width="61.140625" style="26" customWidth="1"/>
    <col min="2" max="2" width="21.85546875" style="24" customWidth="1"/>
    <col min="3" max="3" width="21" style="24" customWidth="1"/>
    <col min="4" max="4" width="24.5703125" style="24" customWidth="1"/>
    <col min="5" max="5" width="9.140625" style="325"/>
    <col min="6" max="6" width="11.7109375" style="29" bestFit="1" customWidth="1"/>
    <col min="7" max="16384" width="9.140625" style="29"/>
  </cols>
  <sheetData>
    <row r="1" spans="1:6" s="176" customFormat="1" ht="20.25" x14ac:dyDescent="0.25">
      <c r="A1" s="157" t="s">
        <v>80</v>
      </c>
      <c r="B1" s="165"/>
      <c r="C1" s="165"/>
      <c r="D1" s="165"/>
      <c r="E1" s="175"/>
      <c r="F1" s="160"/>
    </row>
    <row r="2" spans="1:6" s="176" customFormat="1" ht="20.25" x14ac:dyDescent="0.25">
      <c r="A2" s="157"/>
      <c r="B2" s="165"/>
      <c r="C2" s="165"/>
      <c r="D2" s="165"/>
      <c r="E2" s="175"/>
      <c r="F2" s="160"/>
    </row>
    <row r="3" spans="1:6" s="176" customFormat="1" ht="45.75" customHeight="1" x14ac:dyDescent="0.25">
      <c r="A3" s="703" t="s">
        <v>626</v>
      </c>
      <c r="B3" s="703"/>
      <c r="C3" s="703"/>
      <c r="D3" s="703"/>
      <c r="E3" s="175"/>
      <c r="F3" s="160"/>
    </row>
    <row r="4" spans="1:6" s="176" customFormat="1" ht="15" customHeight="1" x14ac:dyDescent="0.25">
      <c r="A4" s="157"/>
      <c r="B4" s="165"/>
      <c r="C4" s="165"/>
      <c r="D4" s="165"/>
      <c r="E4" s="175"/>
      <c r="F4" s="160"/>
    </row>
    <row r="5" spans="1:6" s="176" customFormat="1" hidden="1" x14ac:dyDescent="0.25">
      <c r="A5" s="160"/>
      <c r="B5" s="165"/>
      <c r="C5" s="165"/>
      <c r="D5" s="165"/>
      <c r="E5" s="175"/>
      <c r="F5" s="160"/>
    </row>
    <row r="6" spans="1:6" s="176" customFormat="1" ht="20.25" x14ac:dyDescent="0.3">
      <c r="A6" s="702" t="s">
        <v>403</v>
      </c>
      <c r="B6" s="702"/>
      <c r="C6" s="702"/>
      <c r="D6" s="702"/>
      <c r="E6" s="175"/>
      <c r="F6" s="160"/>
    </row>
    <row r="7" spans="1:6" s="176" customFormat="1" x14ac:dyDescent="0.25">
      <c r="A7" s="160" t="s">
        <v>589</v>
      </c>
      <c r="B7" s="165"/>
      <c r="C7" s="165"/>
      <c r="D7" s="165"/>
      <c r="E7" s="175"/>
      <c r="F7" s="160"/>
    </row>
    <row r="8" spans="1:6" s="176" customFormat="1" x14ac:dyDescent="0.25">
      <c r="A8" s="308" t="s">
        <v>29</v>
      </c>
      <c r="B8" s="165"/>
      <c r="C8" s="165"/>
      <c r="D8" s="165"/>
      <c r="E8" s="175"/>
      <c r="F8" s="160"/>
    </row>
    <row r="9" spans="1:6" s="176" customFormat="1" x14ac:dyDescent="0.25">
      <c r="A9" s="167"/>
      <c r="B9" s="165"/>
      <c r="C9" s="165"/>
      <c r="D9" s="158" t="s">
        <v>242</v>
      </c>
      <c r="E9" s="175"/>
      <c r="F9" s="160"/>
    </row>
    <row r="10" spans="1:6" x14ac:dyDescent="0.25">
      <c r="A10" s="271"/>
      <c r="B10" s="272" t="str">
        <f>'1 Bilant'!B8</f>
        <v>N-2</v>
      </c>
      <c r="C10" s="272" t="str">
        <f>'1 Bilant'!C8</f>
        <v>N-1</v>
      </c>
      <c r="D10" s="272" t="str">
        <f>'1 Bilant'!D8</f>
        <v>N</v>
      </c>
      <c r="E10" s="28"/>
      <c r="F10" s="26"/>
    </row>
    <row r="11" spans="1:6" x14ac:dyDescent="0.25">
      <c r="A11" s="273" t="s">
        <v>613</v>
      </c>
      <c r="B11" s="259"/>
      <c r="C11" s="259"/>
      <c r="D11" s="259"/>
      <c r="E11" s="28"/>
    </row>
    <row r="12" spans="1:6" ht="25.5" x14ac:dyDescent="0.25">
      <c r="A12" s="243" t="s">
        <v>614</v>
      </c>
      <c r="B12" s="304"/>
      <c r="C12" s="304"/>
      <c r="D12" s="304"/>
      <c r="E12" s="28"/>
      <c r="F12" s="305"/>
    </row>
    <row r="13" spans="1:6" x14ac:dyDescent="0.25">
      <c r="A13" s="273" t="s">
        <v>319</v>
      </c>
      <c r="B13" s="259"/>
      <c r="C13" s="259"/>
      <c r="D13" s="259"/>
      <c r="E13" s="28"/>
      <c r="F13" s="26"/>
    </row>
    <row r="14" spans="1:6" x14ac:dyDescent="0.25">
      <c r="A14" s="271" t="s">
        <v>320</v>
      </c>
      <c r="B14" s="274">
        <f>B11-B13</f>
        <v>0</v>
      </c>
      <c r="C14" s="274">
        <f>C11-C13</f>
        <v>0</v>
      </c>
      <c r="D14" s="274">
        <f>D11-D13</f>
        <v>0</v>
      </c>
      <c r="E14" s="28"/>
      <c r="F14" s="26"/>
    </row>
    <row r="15" spans="1:6" x14ac:dyDescent="0.25">
      <c r="A15" s="271" t="s">
        <v>321</v>
      </c>
      <c r="B15" s="274">
        <f>IF(B14&lt;0,"",B14)</f>
        <v>0</v>
      </c>
      <c r="C15" s="274">
        <f>IF(C14&lt;0,"",C14)</f>
        <v>0</v>
      </c>
      <c r="D15" s="274">
        <f>IF(D14&lt;0,"",D14)</f>
        <v>0</v>
      </c>
      <c r="E15" s="28"/>
      <c r="F15" s="26"/>
    </row>
    <row r="16" spans="1:6" x14ac:dyDescent="0.25">
      <c r="A16" s="271" t="s">
        <v>322</v>
      </c>
      <c r="B16" s="274" t="str">
        <f>IF(B14&lt;0,-B14,"")</f>
        <v/>
      </c>
      <c r="C16" s="274" t="str">
        <f>IF(C14&lt;0,-C14,"")</f>
        <v/>
      </c>
      <c r="D16" s="274" t="str">
        <f>IF(D14&lt;0,-D14,"")</f>
        <v/>
      </c>
      <c r="E16" s="28"/>
      <c r="F16" s="26"/>
    </row>
    <row r="17" spans="1:6" x14ac:dyDescent="0.25">
      <c r="A17" s="273" t="s">
        <v>323</v>
      </c>
      <c r="B17" s="259"/>
      <c r="C17" s="259"/>
      <c r="D17" s="259"/>
      <c r="E17" s="28"/>
      <c r="F17" s="26"/>
    </row>
    <row r="18" spans="1:6" x14ac:dyDescent="0.25">
      <c r="A18" s="273" t="s">
        <v>324</v>
      </c>
      <c r="B18" s="259"/>
      <c r="C18" s="259"/>
      <c r="D18" s="259"/>
      <c r="E18" s="28"/>
      <c r="F18" s="26"/>
    </row>
    <row r="19" spans="1:6" x14ac:dyDescent="0.25">
      <c r="A19" s="271" t="s">
        <v>325</v>
      </c>
      <c r="B19" s="274">
        <f>B17-B18</f>
        <v>0</v>
      </c>
      <c r="C19" s="274">
        <f>C17-C18</f>
        <v>0</v>
      </c>
      <c r="D19" s="274">
        <f>D17-D18</f>
        <v>0</v>
      </c>
      <c r="E19" s="28"/>
      <c r="F19" s="26"/>
    </row>
    <row r="20" spans="1:6" x14ac:dyDescent="0.25">
      <c r="A20" s="271" t="s">
        <v>321</v>
      </c>
      <c r="B20" s="274">
        <f>IF(B19&lt;0,"",B19)</f>
        <v>0</v>
      </c>
      <c r="C20" s="274">
        <f>IF(C19&lt;0,"",C19)</f>
        <v>0</v>
      </c>
      <c r="D20" s="274">
        <f>IF(D19&lt;0,"",D19)</f>
        <v>0</v>
      </c>
      <c r="E20" s="28"/>
      <c r="F20" s="26"/>
    </row>
    <row r="21" spans="1:6" x14ac:dyDescent="0.25">
      <c r="A21" s="271" t="s">
        <v>322</v>
      </c>
      <c r="B21" s="274" t="str">
        <f>IF(B19&lt;0,-B19,"")</f>
        <v/>
      </c>
      <c r="C21" s="274" t="str">
        <f>IF(C19&lt;0,-C19,"")</f>
        <v/>
      </c>
      <c r="D21" s="274" t="str">
        <f>IF(D19&lt;0,-D19,"")</f>
        <v/>
      </c>
      <c r="E21" s="28"/>
      <c r="F21" s="26"/>
    </row>
    <row r="22" spans="1:6" s="250" customFormat="1" x14ac:dyDescent="0.25">
      <c r="A22" s="273" t="s">
        <v>611</v>
      </c>
      <c r="B22" s="259"/>
      <c r="C22" s="259"/>
      <c r="D22" s="259"/>
      <c r="E22" s="28"/>
      <c r="F22" s="26"/>
    </row>
    <row r="23" spans="1:6" s="250" customFormat="1" x14ac:dyDescent="0.25">
      <c r="A23" s="273" t="s">
        <v>612</v>
      </c>
      <c r="B23" s="259"/>
      <c r="C23" s="259"/>
      <c r="D23" s="259"/>
      <c r="E23" s="28"/>
      <c r="F23" s="26"/>
    </row>
    <row r="24" spans="1:6" x14ac:dyDescent="0.25">
      <c r="A24" s="271" t="s">
        <v>326</v>
      </c>
      <c r="B24" s="274">
        <f>B22-B23</f>
        <v>0</v>
      </c>
      <c r="C24" s="274">
        <f>C22-C23</f>
        <v>0</v>
      </c>
      <c r="D24" s="274">
        <f>D22-D23</f>
        <v>0</v>
      </c>
      <c r="E24" s="28"/>
      <c r="F24" s="26"/>
    </row>
    <row r="25" spans="1:6" x14ac:dyDescent="0.25">
      <c r="A25" s="271" t="s">
        <v>327</v>
      </c>
      <c r="B25" s="274">
        <f>IF(B24&lt;0,"",B24)</f>
        <v>0</v>
      </c>
      <c r="C25" s="274">
        <f>IF(C24&lt;0,"",C24)</f>
        <v>0</v>
      </c>
      <c r="D25" s="274">
        <f>IF(D24&lt;0,"",D24)</f>
        <v>0</v>
      </c>
      <c r="E25" s="28"/>
      <c r="F25" s="26"/>
    </row>
    <row r="26" spans="1:6" x14ac:dyDescent="0.25">
      <c r="A26" s="271" t="s">
        <v>328</v>
      </c>
      <c r="B26" s="274" t="str">
        <f>IF(B24&lt;0,-B24,"")</f>
        <v/>
      </c>
      <c r="C26" s="274" t="str">
        <f>IF(C24&lt;0,-C24,"")</f>
        <v/>
      </c>
      <c r="D26" s="274" t="str">
        <f>IF(D24&lt;0,-D24,"")</f>
        <v/>
      </c>
      <c r="E26" s="28"/>
      <c r="F26" s="26"/>
    </row>
    <row r="27" spans="1:6" x14ac:dyDescent="0.25">
      <c r="A27" s="271" t="s">
        <v>329</v>
      </c>
      <c r="B27" s="274">
        <f>B11+B17+B22</f>
        <v>0</v>
      </c>
      <c r="C27" s="274">
        <f>C11+C17+C22</f>
        <v>0</v>
      </c>
      <c r="D27" s="274">
        <f>D11+D17+D22</f>
        <v>0</v>
      </c>
      <c r="E27" s="28"/>
      <c r="F27" s="26"/>
    </row>
    <row r="28" spans="1:6" x14ac:dyDescent="0.25">
      <c r="A28" s="271" t="s">
        <v>330</v>
      </c>
      <c r="B28" s="274">
        <f t="shared" ref="B28:D28" si="0">B13+B18+B23</f>
        <v>0</v>
      </c>
      <c r="C28" s="274">
        <f t="shared" si="0"/>
        <v>0</v>
      </c>
      <c r="D28" s="274">
        <f t="shared" si="0"/>
        <v>0</v>
      </c>
      <c r="E28" s="28"/>
      <c r="F28" s="26"/>
    </row>
    <row r="29" spans="1:6" x14ac:dyDescent="0.25">
      <c r="A29" s="271" t="s">
        <v>331</v>
      </c>
      <c r="B29" s="274">
        <f>B27-B28</f>
        <v>0</v>
      </c>
      <c r="C29" s="274">
        <f>C27-C28</f>
        <v>0</v>
      </c>
      <c r="D29" s="274">
        <f>D27-D28</f>
        <v>0</v>
      </c>
      <c r="E29" s="28"/>
      <c r="F29" s="26"/>
    </row>
    <row r="30" spans="1:6" x14ac:dyDescent="0.25">
      <c r="A30" s="271" t="s">
        <v>332</v>
      </c>
      <c r="B30" s="274">
        <f>IF(B29&lt;0,"",B29)</f>
        <v>0</v>
      </c>
      <c r="C30" s="274">
        <f>IF(C29&lt;0,"",C29)</f>
        <v>0</v>
      </c>
      <c r="D30" s="274">
        <f>IF(D29&lt;0,"",D29)</f>
        <v>0</v>
      </c>
      <c r="E30" s="28"/>
      <c r="F30" s="26"/>
    </row>
    <row r="31" spans="1:6" x14ac:dyDescent="0.25">
      <c r="A31" s="271" t="s">
        <v>333</v>
      </c>
      <c r="B31" s="274" t="str">
        <f>IF(B29&lt;0,-B29,"")</f>
        <v/>
      </c>
      <c r="C31" s="274" t="str">
        <f>IF(C29&lt;0,-C29,"")</f>
        <v/>
      </c>
      <c r="D31" s="274" t="str">
        <f>IF(D29&lt;0,-D29,"")</f>
        <v/>
      </c>
      <c r="E31" s="28"/>
      <c r="F31" s="26"/>
    </row>
    <row r="32" spans="1:6" x14ac:dyDescent="0.25">
      <c r="A32" s="129"/>
      <c r="B32" s="130"/>
      <c r="C32" s="130"/>
      <c r="E32" s="28"/>
      <c r="F32" s="26"/>
    </row>
    <row r="33" spans="1:6" x14ac:dyDescent="0.25">
      <c r="A33" s="131"/>
      <c r="B33" s="130"/>
      <c r="C33" s="130"/>
      <c r="D33" s="130"/>
      <c r="E33" s="28"/>
      <c r="F33" s="26"/>
    </row>
    <row r="34" spans="1:6" s="310" customFormat="1" x14ac:dyDescent="0.25">
      <c r="A34" s="93"/>
      <c r="B34" s="42"/>
      <c r="C34" s="42"/>
      <c r="E34" s="309"/>
    </row>
  </sheetData>
  <sheetProtection password="A0A7" sheet="1" objects="1" scenarios="1"/>
  <mergeCells count="2">
    <mergeCell ref="A3:D3"/>
    <mergeCell ref="A6:D6"/>
  </mergeCells>
  <pageMargins left="0.74803149606299213" right="0.74803149606299213" top="0.98425196850393704" bottom="0.98425196850393704" header="0.51181102362204722" footer="0.51181102362204722"/>
  <pageSetup paperSize="9" fitToHeight="0" orientation="landscape" horizontalDpi="2400" verticalDpi="2400" r:id="rId1"/>
  <headerFooter alignWithMargins="0">
    <oddHeader>&amp;C&amp;"Arial,Bold"&amp;16 &amp;K03+0002. CONTUL REZULTATULUI EXERCIȚIULUI</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98"/>
  <sheetViews>
    <sheetView topLeftCell="C29" workbookViewId="0">
      <selection activeCell="N52" sqref="N52"/>
    </sheetView>
  </sheetViews>
  <sheetFormatPr defaultRowHeight="12.75" x14ac:dyDescent="0.2"/>
  <cols>
    <col min="1" max="1" width="49.42578125" customWidth="1"/>
    <col min="2" max="2" width="23.5703125" style="13" customWidth="1"/>
    <col min="3" max="4" width="13.85546875" style="13" bestFit="1" customWidth="1"/>
    <col min="5" max="5" width="13.85546875" style="12" bestFit="1" customWidth="1"/>
    <col min="7" max="7" width="45.85546875" customWidth="1"/>
    <col min="8" max="10" width="9.5703125" bestFit="1" customWidth="1"/>
    <col min="12" max="12" width="43.42578125" customWidth="1"/>
  </cols>
  <sheetData>
    <row r="1" spans="1:14" ht="20.25" x14ac:dyDescent="0.25">
      <c r="A1" s="9" t="s">
        <v>455</v>
      </c>
      <c r="B1" s="51"/>
      <c r="C1" s="51"/>
      <c r="D1" s="51"/>
      <c r="E1" s="52"/>
      <c r="F1" s="45"/>
      <c r="G1" s="53"/>
      <c r="H1" s="53"/>
      <c r="I1" s="53"/>
      <c r="J1" s="53"/>
      <c r="K1" s="53"/>
      <c r="L1" s="53"/>
      <c r="M1" s="53"/>
      <c r="N1" s="53"/>
    </row>
    <row r="2" spans="1:14" s="58" customFormat="1" ht="19.5" x14ac:dyDescent="0.35">
      <c r="A2" s="708" t="s">
        <v>88</v>
      </c>
      <c r="B2" s="708"/>
      <c r="C2" s="708"/>
      <c r="D2" s="708"/>
      <c r="E2" s="56"/>
      <c r="F2" s="57"/>
    </row>
    <row r="3" spans="1:14" ht="20.25" x14ac:dyDescent="0.3">
      <c r="A3" s="709" t="s">
        <v>76</v>
      </c>
      <c r="B3" s="709"/>
      <c r="C3" s="709"/>
      <c r="D3" s="709"/>
      <c r="E3" s="1"/>
      <c r="F3" s="2"/>
      <c r="G3" s="709" t="s">
        <v>77</v>
      </c>
      <c r="H3" s="709"/>
      <c r="I3" s="709"/>
      <c r="J3" s="709"/>
      <c r="L3" s="709" t="s">
        <v>77</v>
      </c>
      <c r="M3" s="709"/>
      <c r="N3" s="709"/>
    </row>
    <row r="4" spans="1:14" ht="15.75" x14ac:dyDescent="0.25">
      <c r="A4" s="111" t="s">
        <v>0</v>
      </c>
      <c r="B4" s="132" t="str">
        <f>'1 Bilant'!B8</f>
        <v>N-2</v>
      </c>
      <c r="C4" s="132" t="str">
        <f>'1 Bilant'!C8</f>
        <v>N-1</v>
      </c>
      <c r="D4" s="132" t="str">
        <f>'1 Bilant'!D8</f>
        <v>N</v>
      </c>
      <c r="E4" s="1"/>
      <c r="F4" s="2"/>
      <c r="G4" s="19" t="s">
        <v>40</v>
      </c>
      <c r="H4" s="15" t="str">
        <f>B4</f>
        <v>N-2</v>
      </c>
      <c r="I4" s="15" t="str">
        <f>C4</f>
        <v>N-1</v>
      </c>
      <c r="J4" s="15" t="str">
        <f>D4</f>
        <v>N</v>
      </c>
      <c r="L4" s="19" t="s">
        <v>41</v>
      </c>
      <c r="M4" s="15" t="str">
        <f>C4</f>
        <v>N-1</v>
      </c>
      <c r="N4" s="15" t="str">
        <f>D4</f>
        <v>N</v>
      </c>
    </row>
    <row r="5" spans="1:14" s="3" customFormat="1" ht="15.75" x14ac:dyDescent="0.25">
      <c r="A5" s="86" t="s">
        <v>32</v>
      </c>
      <c r="B5" s="133">
        <f>'1 Bilant'!B13</f>
        <v>0</v>
      </c>
      <c r="C5" s="133">
        <f>'1 Bilant'!C13</f>
        <v>0</v>
      </c>
      <c r="D5" s="133">
        <f>'1 Bilant'!D13</f>
        <v>0</v>
      </c>
      <c r="E5" s="5"/>
      <c r="G5" s="86" t="str">
        <f>A5</f>
        <v>Active imobilizate</v>
      </c>
      <c r="H5" s="134" t="str">
        <f>IFERROR(B5/B$19,"")</f>
        <v/>
      </c>
      <c r="I5" s="134" t="str">
        <f t="shared" ref="I5:J5" si="0">IFERROR(C5/C$19,"")</f>
        <v/>
      </c>
      <c r="J5" s="134" t="str">
        <f t="shared" si="0"/>
        <v/>
      </c>
      <c r="L5" s="86" t="str">
        <f>G5</f>
        <v>Active imobilizate</v>
      </c>
      <c r="M5" s="134" t="str">
        <f>IFERROR((C5-B5)/B5,"")</f>
        <v/>
      </c>
      <c r="N5" s="134" t="str">
        <f>IFERROR((D5-C5)/C5,"")</f>
        <v/>
      </c>
    </row>
    <row r="6" spans="1:14" s="3" customFormat="1" ht="15.75" x14ac:dyDescent="0.25">
      <c r="A6" s="16" t="s">
        <v>33</v>
      </c>
      <c r="B6" s="16">
        <f>SUM(B7:B10)</f>
        <v>0</v>
      </c>
      <c r="C6" s="16">
        <f>SUM(C7:C10)</f>
        <v>0</v>
      </c>
      <c r="D6" s="16">
        <f>SUM(D7:D10)</f>
        <v>0</v>
      </c>
      <c r="E6" s="5"/>
      <c r="G6" s="3" t="str">
        <f t="shared" ref="G6:G20" si="1">A6</f>
        <v>Active curente</v>
      </c>
      <c r="H6" s="141" t="str">
        <f t="shared" ref="H6:H19" si="2">IFERROR(B6/B$19,"")</f>
        <v/>
      </c>
      <c r="I6" s="141" t="str">
        <f t="shared" ref="I6:I20" si="3">IFERROR(C6/C$19,"")</f>
        <v/>
      </c>
      <c r="J6" s="141" t="str">
        <f t="shared" ref="J6:J20" si="4">IFERROR(D6/D$19,"")</f>
        <v/>
      </c>
      <c r="L6" s="3" t="str">
        <f t="shared" ref="L6:L20" si="5">G6</f>
        <v>Active curente</v>
      </c>
      <c r="M6" s="141" t="str">
        <f t="shared" ref="M6:M20" si="6">IFERROR((C6-B6)/B6,"")</f>
        <v/>
      </c>
      <c r="N6" s="141" t="str">
        <f t="shared" ref="N6:N20" si="7">IFERROR((D6-C6)/C6,"")</f>
        <v/>
      </c>
    </row>
    <row r="7" spans="1:14" s="2" customFormat="1" ht="15.75" x14ac:dyDescent="0.25">
      <c r="A7" s="2" t="s">
        <v>31</v>
      </c>
      <c r="B7" s="17">
        <f>'1 Bilant'!B15</f>
        <v>0</v>
      </c>
      <c r="C7" s="17">
        <f>'1 Bilant'!C15</f>
        <v>0</v>
      </c>
      <c r="D7" s="17">
        <f>'1 Bilant'!D15</f>
        <v>0</v>
      </c>
      <c r="E7" s="1"/>
      <c r="G7" s="2" t="str">
        <f t="shared" si="1"/>
        <v>Stocuri</v>
      </c>
      <c r="H7" s="145" t="str">
        <f t="shared" si="2"/>
        <v/>
      </c>
      <c r="I7" s="145" t="str">
        <f t="shared" si="3"/>
        <v/>
      </c>
      <c r="J7" s="145" t="str">
        <f t="shared" si="4"/>
        <v/>
      </c>
      <c r="L7" s="2" t="str">
        <f t="shared" si="5"/>
        <v>Stocuri</v>
      </c>
      <c r="M7" s="145" t="str">
        <f t="shared" si="6"/>
        <v/>
      </c>
      <c r="N7" s="145" t="str">
        <f t="shared" si="7"/>
        <v/>
      </c>
    </row>
    <row r="8" spans="1:14" s="2" customFormat="1" ht="15.75" x14ac:dyDescent="0.25">
      <c r="A8" s="2" t="s">
        <v>334</v>
      </c>
      <c r="B8" s="17">
        <f>'1 Bilant'!B16</f>
        <v>0</v>
      </c>
      <c r="C8" s="17">
        <f>'1 Bilant'!C16</f>
        <v>0</v>
      </c>
      <c r="D8" s="17">
        <f>'1 Bilant'!D16</f>
        <v>0</v>
      </c>
      <c r="E8" s="1"/>
      <c r="G8" s="2" t="str">
        <f t="shared" si="1"/>
        <v>Creante</v>
      </c>
      <c r="H8" s="145" t="str">
        <f t="shared" si="2"/>
        <v/>
      </c>
      <c r="I8" s="145" t="str">
        <f t="shared" si="3"/>
        <v/>
      </c>
      <c r="J8" s="145" t="str">
        <f t="shared" si="4"/>
        <v/>
      </c>
      <c r="L8" s="2" t="str">
        <f t="shared" si="5"/>
        <v>Creante</v>
      </c>
      <c r="M8" s="145" t="str">
        <f t="shared" si="6"/>
        <v/>
      </c>
      <c r="N8" s="145" t="str">
        <f t="shared" si="7"/>
        <v/>
      </c>
    </row>
    <row r="9" spans="1:14" s="2" customFormat="1" ht="15.75" x14ac:dyDescent="0.25">
      <c r="A9" s="2" t="s">
        <v>42</v>
      </c>
      <c r="B9" s="17">
        <f>'1 Bilant'!B20</f>
        <v>0</v>
      </c>
      <c r="C9" s="17">
        <f>'1 Bilant'!C20</f>
        <v>0</v>
      </c>
      <c r="D9" s="17">
        <f>'1 Bilant'!D20</f>
        <v>0</v>
      </c>
      <c r="E9" s="1"/>
      <c r="G9" s="2" t="str">
        <f t="shared" si="1"/>
        <v>Cheltuieli inregistrate in avans</v>
      </c>
      <c r="H9" s="145" t="str">
        <f t="shared" si="2"/>
        <v/>
      </c>
      <c r="I9" s="145" t="str">
        <f t="shared" si="3"/>
        <v/>
      </c>
      <c r="J9" s="145" t="str">
        <f t="shared" si="4"/>
        <v/>
      </c>
      <c r="L9" s="2" t="str">
        <f t="shared" si="5"/>
        <v>Cheltuieli inregistrate in avans</v>
      </c>
      <c r="M9" s="145" t="str">
        <f t="shared" si="6"/>
        <v/>
      </c>
      <c r="N9" s="145" t="str">
        <f t="shared" si="7"/>
        <v/>
      </c>
    </row>
    <row r="10" spans="1:14" s="2" customFormat="1" ht="15.75" x14ac:dyDescent="0.25">
      <c r="A10" s="87" t="s">
        <v>30</v>
      </c>
      <c r="B10" s="88">
        <f>'1 Bilant'!B17+'1 Bilant'!B18</f>
        <v>0</v>
      </c>
      <c r="C10" s="88">
        <f>'1 Bilant'!C17+'1 Bilant'!C18</f>
        <v>0</v>
      </c>
      <c r="D10" s="88">
        <f>'1 Bilant'!D17+'1 Bilant'!D18</f>
        <v>0</v>
      </c>
      <c r="E10" s="1"/>
      <c r="G10" s="2" t="str">
        <f t="shared" si="1"/>
        <v>Cash si echivalente de cash</v>
      </c>
      <c r="H10" s="145" t="str">
        <f t="shared" si="2"/>
        <v/>
      </c>
      <c r="I10" s="145" t="str">
        <f t="shared" si="3"/>
        <v/>
      </c>
      <c r="J10" s="145" t="str">
        <f t="shared" si="4"/>
        <v/>
      </c>
      <c r="L10" s="2" t="str">
        <f t="shared" si="5"/>
        <v>Cash si echivalente de cash</v>
      </c>
      <c r="M10" s="145" t="str">
        <f t="shared" si="6"/>
        <v/>
      </c>
      <c r="N10" s="145" t="str">
        <f t="shared" si="7"/>
        <v/>
      </c>
    </row>
    <row r="11" spans="1:14" s="3" customFormat="1" ht="15.75" x14ac:dyDescent="0.25">
      <c r="A11" s="111" t="s">
        <v>34</v>
      </c>
      <c r="B11" s="135">
        <f>B5+B6</f>
        <v>0</v>
      </c>
      <c r="C11" s="135">
        <f t="shared" ref="C11:D11" si="8">C5+C6</f>
        <v>0</v>
      </c>
      <c r="D11" s="135">
        <f t="shared" si="8"/>
        <v>0</v>
      </c>
      <c r="E11" s="5"/>
      <c r="G11" s="86" t="str">
        <f t="shared" si="1"/>
        <v>Activ total</v>
      </c>
      <c r="H11" s="134" t="str">
        <f t="shared" si="2"/>
        <v/>
      </c>
      <c r="I11" s="134" t="str">
        <f t="shared" si="3"/>
        <v/>
      </c>
      <c r="J11" s="134" t="str">
        <f t="shared" si="4"/>
        <v/>
      </c>
      <c r="L11" s="86" t="str">
        <f t="shared" si="5"/>
        <v>Activ total</v>
      </c>
      <c r="M11" s="134" t="str">
        <f t="shared" si="6"/>
        <v/>
      </c>
      <c r="N11" s="134" t="str">
        <f t="shared" si="7"/>
        <v/>
      </c>
    </row>
    <row r="12" spans="1:14" s="3" customFormat="1" ht="15.75" x14ac:dyDescent="0.25">
      <c r="A12" s="16" t="s">
        <v>35</v>
      </c>
      <c r="B12" s="16">
        <f>SUM(B13:B14)</f>
        <v>0</v>
      </c>
      <c r="C12" s="16">
        <f t="shared" ref="C12:D12" si="9">SUM(C13:C14)</f>
        <v>0</v>
      </c>
      <c r="D12" s="16">
        <f t="shared" si="9"/>
        <v>0</v>
      </c>
      <c r="E12" s="5"/>
      <c r="G12" s="3" t="str">
        <f t="shared" si="1"/>
        <v>Datorii curente</v>
      </c>
      <c r="H12" s="141" t="str">
        <f t="shared" si="2"/>
        <v/>
      </c>
      <c r="I12" s="141" t="str">
        <f t="shared" si="3"/>
        <v/>
      </c>
      <c r="J12" s="141" t="str">
        <f t="shared" si="4"/>
        <v/>
      </c>
      <c r="L12" s="3" t="str">
        <f t="shared" si="5"/>
        <v>Datorii curente</v>
      </c>
      <c r="M12" s="141" t="str">
        <f t="shared" si="6"/>
        <v/>
      </c>
      <c r="N12" s="141" t="str">
        <f t="shared" si="7"/>
        <v/>
      </c>
    </row>
    <row r="13" spans="1:14" s="2" customFormat="1" ht="31.5" x14ac:dyDescent="0.25">
      <c r="A13" s="136" t="s">
        <v>335</v>
      </c>
      <c r="B13" s="17">
        <f>'1 Bilant'!B21</f>
        <v>0</v>
      </c>
      <c r="C13" s="17">
        <f>'1 Bilant'!C21</f>
        <v>0</v>
      </c>
      <c r="D13" s="17">
        <f>'1 Bilant'!D21</f>
        <v>0</v>
      </c>
      <c r="E13" s="1"/>
      <c r="G13" s="2" t="str">
        <f t="shared" si="1"/>
        <v>Datorii ce trebuie platite intr-o perioada de pana la un an</v>
      </c>
      <c r="H13" s="145" t="str">
        <f t="shared" si="2"/>
        <v/>
      </c>
      <c r="I13" s="145" t="str">
        <f t="shared" si="3"/>
        <v/>
      </c>
      <c r="J13" s="145" t="str">
        <f t="shared" si="4"/>
        <v/>
      </c>
      <c r="L13" s="2" t="str">
        <f t="shared" si="5"/>
        <v>Datorii ce trebuie platite intr-o perioada de pana la un an</v>
      </c>
      <c r="M13" s="145" t="str">
        <f t="shared" si="6"/>
        <v/>
      </c>
      <c r="N13" s="145" t="str">
        <f t="shared" si="7"/>
        <v/>
      </c>
    </row>
    <row r="14" spans="1:14" s="2" customFormat="1" ht="15.75" x14ac:dyDescent="0.25">
      <c r="A14" s="87" t="s">
        <v>38</v>
      </c>
      <c r="B14" s="88">
        <f>'1 Bilant'!B27</f>
        <v>0</v>
      </c>
      <c r="C14" s="88">
        <f>'1 Bilant'!C27</f>
        <v>0</v>
      </c>
      <c r="D14" s="88">
        <f>'1 Bilant'!D27</f>
        <v>0</v>
      </c>
      <c r="E14" s="1"/>
      <c r="G14" s="87" t="str">
        <f t="shared" si="1"/>
        <v>Venituri inregistrate in avans</v>
      </c>
      <c r="H14" s="137" t="str">
        <f t="shared" si="2"/>
        <v/>
      </c>
      <c r="I14" s="137" t="str">
        <f t="shared" si="3"/>
        <v/>
      </c>
      <c r="J14" s="137" t="str">
        <f t="shared" si="4"/>
        <v/>
      </c>
      <c r="L14" s="87" t="str">
        <f t="shared" si="5"/>
        <v>Venituri inregistrate in avans</v>
      </c>
      <c r="M14" s="137" t="str">
        <f t="shared" si="6"/>
        <v/>
      </c>
      <c r="N14" s="137" t="str">
        <f t="shared" si="7"/>
        <v/>
      </c>
    </row>
    <row r="15" spans="1:14" s="3" customFormat="1" ht="15.75" x14ac:dyDescent="0.25">
      <c r="A15" s="3" t="s">
        <v>36</v>
      </c>
      <c r="B15" s="16">
        <f>SUM(B16:B17)</f>
        <v>0</v>
      </c>
      <c r="C15" s="16">
        <f t="shared" ref="C15:D15" si="10">SUM(C16:C17)</f>
        <v>0</v>
      </c>
      <c r="D15" s="16">
        <f t="shared" si="10"/>
        <v>0</v>
      </c>
      <c r="E15" s="5"/>
      <c r="G15" s="3" t="str">
        <f t="shared" si="1"/>
        <v>Datorii pe termen lung</v>
      </c>
      <c r="H15" s="141" t="str">
        <f t="shared" si="2"/>
        <v/>
      </c>
      <c r="I15" s="141" t="str">
        <f t="shared" si="3"/>
        <v/>
      </c>
      <c r="J15" s="141" t="str">
        <f t="shared" si="4"/>
        <v/>
      </c>
      <c r="L15" s="3" t="str">
        <f t="shared" si="5"/>
        <v>Datorii pe termen lung</v>
      </c>
      <c r="M15" s="141" t="str">
        <f t="shared" si="6"/>
        <v/>
      </c>
      <c r="N15" s="141" t="str">
        <f t="shared" si="7"/>
        <v/>
      </c>
    </row>
    <row r="16" spans="1:14" s="2" customFormat="1" ht="31.5" x14ac:dyDescent="0.25">
      <c r="A16" s="136" t="s">
        <v>336</v>
      </c>
      <c r="B16" s="17">
        <f>'1 Bilant'!B25</f>
        <v>0</v>
      </c>
      <c r="C16" s="17">
        <f>'1 Bilant'!C25</f>
        <v>0</v>
      </c>
      <c r="D16" s="17">
        <f>'1 Bilant'!D25</f>
        <v>0</v>
      </c>
      <c r="E16" s="1"/>
      <c r="G16" s="2" t="str">
        <f t="shared" si="1"/>
        <v>Datorii ce trebuie platite intr-o perioada mai mare de un an</v>
      </c>
      <c r="H16" s="141" t="str">
        <f t="shared" si="2"/>
        <v/>
      </c>
      <c r="I16" s="141" t="str">
        <f t="shared" si="3"/>
        <v/>
      </c>
      <c r="J16" s="141" t="str">
        <f t="shared" si="4"/>
        <v/>
      </c>
      <c r="L16" s="2" t="str">
        <f t="shared" si="5"/>
        <v>Datorii ce trebuie platite intr-o perioada mai mare de un an</v>
      </c>
      <c r="M16" s="141" t="str">
        <f t="shared" si="6"/>
        <v/>
      </c>
      <c r="N16" s="141" t="str">
        <f t="shared" si="7"/>
        <v/>
      </c>
    </row>
    <row r="17" spans="1:14" s="2" customFormat="1" ht="15.75" x14ac:dyDescent="0.25">
      <c r="A17" s="87" t="s">
        <v>39</v>
      </c>
      <c r="B17" s="88">
        <f>'1 Bilant'!B26</f>
        <v>0</v>
      </c>
      <c r="C17" s="88">
        <f>'1 Bilant'!C26</f>
        <v>0</v>
      </c>
      <c r="D17" s="88">
        <f>'1 Bilant'!D26</f>
        <v>0</v>
      </c>
      <c r="E17" s="1"/>
      <c r="G17" s="87" t="str">
        <f t="shared" si="1"/>
        <v>Provizioane</v>
      </c>
      <c r="H17" s="141" t="str">
        <f t="shared" si="2"/>
        <v/>
      </c>
      <c r="I17" s="141" t="str">
        <f t="shared" si="3"/>
        <v/>
      </c>
      <c r="J17" s="141" t="str">
        <f t="shared" si="4"/>
        <v/>
      </c>
      <c r="L17" s="87" t="str">
        <f t="shared" si="5"/>
        <v>Provizioane</v>
      </c>
      <c r="M17" s="141" t="str">
        <f t="shared" si="6"/>
        <v/>
      </c>
      <c r="N17" s="141" t="str">
        <f t="shared" si="7"/>
        <v/>
      </c>
    </row>
    <row r="18" spans="1:14" s="3" customFormat="1" ht="15.75" x14ac:dyDescent="0.25">
      <c r="A18" s="86" t="s">
        <v>37</v>
      </c>
      <c r="B18" s="133">
        <f>'1 Bilant'!B49</f>
        <v>0</v>
      </c>
      <c r="C18" s="133">
        <f>'1 Bilant'!C49</f>
        <v>0</v>
      </c>
      <c r="D18" s="133">
        <f>'1 Bilant'!D49</f>
        <v>0</v>
      </c>
      <c r="E18" s="5"/>
      <c r="G18" s="86" t="str">
        <f t="shared" si="1"/>
        <v>Capital propriu</v>
      </c>
      <c r="H18" s="134" t="str">
        <f t="shared" si="2"/>
        <v/>
      </c>
      <c r="I18" s="134" t="str">
        <f t="shared" si="3"/>
        <v/>
      </c>
      <c r="J18" s="134" t="str">
        <f t="shared" si="4"/>
        <v/>
      </c>
      <c r="L18" s="86" t="str">
        <f t="shared" si="5"/>
        <v>Capital propriu</v>
      </c>
      <c r="M18" s="134" t="str">
        <f t="shared" si="6"/>
        <v/>
      </c>
      <c r="N18" s="134" t="str">
        <f t="shared" si="7"/>
        <v/>
      </c>
    </row>
    <row r="19" spans="1:14" s="3" customFormat="1" ht="15.75" x14ac:dyDescent="0.25">
      <c r="A19" s="86" t="s">
        <v>19</v>
      </c>
      <c r="B19" s="133">
        <f>'1 Bilant'!B50</f>
        <v>0</v>
      </c>
      <c r="C19" s="133">
        <f>'1 Bilant'!C50</f>
        <v>0</v>
      </c>
      <c r="D19" s="133">
        <f>'1 Bilant'!D50</f>
        <v>0</v>
      </c>
      <c r="E19" s="5"/>
      <c r="G19" s="86" t="str">
        <f t="shared" si="1"/>
        <v>TOTAL ACTIV</v>
      </c>
      <c r="H19" s="134" t="str">
        <f t="shared" si="2"/>
        <v/>
      </c>
      <c r="I19" s="134" t="str">
        <f t="shared" si="3"/>
        <v/>
      </c>
      <c r="J19" s="134" t="str">
        <f t="shared" si="4"/>
        <v/>
      </c>
      <c r="L19" s="86" t="str">
        <f t="shared" si="5"/>
        <v>TOTAL ACTIV</v>
      </c>
      <c r="M19" s="134" t="str">
        <f t="shared" si="6"/>
        <v/>
      </c>
      <c r="N19" s="134" t="str">
        <f t="shared" si="7"/>
        <v/>
      </c>
    </row>
    <row r="20" spans="1:14" s="3" customFormat="1" ht="15.75" x14ac:dyDescent="0.25">
      <c r="A20" s="86" t="s">
        <v>20</v>
      </c>
      <c r="B20" s="133">
        <f>'1 Bilant'!B51</f>
        <v>0</v>
      </c>
      <c r="C20" s="133">
        <f>'1 Bilant'!C51</f>
        <v>0</v>
      </c>
      <c r="D20" s="133">
        <f>'1 Bilant'!D51</f>
        <v>0</v>
      </c>
      <c r="E20" s="5"/>
      <c r="G20" s="86" t="str">
        <f t="shared" si="1"/>
        <v>TOTAL CAPITALURI SI DATORII</v>
      </c>
      <c r="H20" s="134" t="str">
        <f>IFERROR(B20/B$19,"")</f>
        <v/>
      </c>
      <c r="I20" s="134" t="str">
        <f t="shared" si="3"/>
        <v/>
      </c>
      <c r="J20" s="134" t="str">
        <f t="shared" si="4"/>
        <v/>
      </c>
      <c r="L20" s="86" t="str">
        <f t="shared" si="5"/>
        <v>TOTAL CAPITALURI SI DATORII</v>
      </c>
      <c r="M20" s="134" t="str">
        <f t="shared" si="6"/>
        <v/>
      </c>
      <c r="N20" s="134" t="str">
        <f t="shared" si="7"/>
        <v/>
      </c>
    </row>
    <row r="21" spans="1:14" s="2" customFormat="1" ht="15.75" x14ac:dyDescent="0.25">
      <c r="A21" s="7"/>
      <c r="B21" s="138"/>
      <c r="C21" s="138"/>
      <c r="D21" s="138"/>
      <c r="E21" s="1"/>
      <c r="G21" s="3"/>
      <c r="H21" s="21"/>
      <c r="I21" s="21"/>
      <c r="J21" s="21"/>
      <c r="M21" s="21"/>
      <c r="N21" s="21"/>
    </row>
    <row r="22" spans="1:14" s="2" customFormat="1" ht="15.75" x14ac:dyDescent="0.25">
      <c r="A22" s="7"/>
      <c r="B22" s="138"/>
      <c r="C22" s="138"/>
      <c r="D22" s="138"/>
      <c r="E22" s="1"/>
      <c r="G22" s="3"/>
      <c r="H22" s="21"/>
      <c r="I22" s="21"/>
      <c r="J22" s="21"/>
      <c r="M22" s="21"/>
      <c r="N22" s="21"/>
    </row>
    <row r="23" spans="1:14" s="3" customFormat="1" ht="15.75" x14ac:dyDescent="0.25">
      <c r="B23" s="16"/>
      <c r="C23" s="16"/>
      <c r="D23" s="16"/>
      <c r="E23" s="5"/>
    </row>
    <row r="24" spans="1:14" s="2" customFormat="1" ht="20.25" x14ac:dyDescent="0.3">
      <c r="B24" s="17"/>
      <c r="C24" s="17"/>
      <c r="D24" s="17"/>
      <c r="E24" s="1"/>
      <c r="G24" s="709" t="s">
        <v>77</v>
      </c>
      <c r="H24" s="709"/>
      <c r="I24" s="709"/>
      <c r="J24" s="709"/>
      <c r="K24"/>
      <c r="L24" s="709" t="s">
        <v>77</v>
      </c>
      <c r="M24" s="709"/>
      <c r="N24" s="709"/>
    </row>
    <row r="25" spans="1:14" s="2" customFormat="1" ht="31.5" x14ac:dyDescent="0.25">
      <c r="A25" s="139" t="s">
        <v>26</v>
      </c>
      <c r="B25" s="132" t="str">
        <f>B4</f>
        <v>N-2</v>
      </c>
      <c r="C25" s="132" t="str">
        <f>C4</f>
        <v>N-1</v>
      </c>
      <c r="D25" s="132" t="str">
        <f>D4</f>
        <v>N</v>
      </c>
      <c r="E25" s="1"/>
      <c r="G25" s="140" t="s">
        <v>337</v>
      </c>
      <c r="H25" s="132" t="str">
        <f>B25</f>
        <v>N-2</v>
      </c>
      <c r="I25" s="132" t="str">
        <f>C25</f>
        <v>N-1</v>
      </c>
      <c r="J25" s="132" t="str">
        <f>D25</f>
        <v>N</v>
      </c>
      <c r="K25"/>
      <c r="L25" s="140" t="s">
        <v>43</v>
      </c>
      <c r="M25" s="132" t="str">
        <f>C25</f>
        <v>N-1</v>
      </c>
      <c r="N25" s="132" t="str">
        <f>D25</f>
        <v>N</v>
      </c>
    </row>
    <row r="26" spans="1:14" s="2" customFormat="1" ht="15.75" x14ac:dyDescent="0.25">
      <c r="A26" s="2" t="s">
        <v>338</v>
      </c>
      <c r="B26" s="17">
        <f>'2 Cont RE'!B11</f>
        <v>0</v>
      </c>
      <c r="C26" s="17">
        <f>'2 Cont RE'!C11</f>
        <v>0</v>
      </c>
      <c r="D26" s="17">
        <f>'2 Cont RE'!D11</f>
        <v>0</v>
      </c>
      <c r="E26" s="1"/>
      <c r="G26" s="2" t="str">
        <f>A26</f>
        <v>Venituri din activităţile fără scop patrimonial</v>
      </c>
      <c r="H26" s="2" t="str">
        <f>IFERROR(B26/B$35,"")</f>
        <v/>
      </c>
      <c r="I26" s="2" t="str">
        <f t="shared" ref="I26:J26" si="11">IFERROR(C26/C$35,"")</f>
        <v/>
      </c>
      <c r="J26" s="2" t="str">
        <f t="shared" si="11"/>
        <v/>
      </c>
      <c r="L26" s="2" t="str">
        <f>G26</f>
        <v>Venituri din activităţile fără scop patrimonial</v>
      </c>
      <c r="M26" s="2" t="str">
        <f>IFERROR((C26-B26)/B26,"")</f>
        <v/>
      </c>
      <c r="N26" s="2" t="str">
        <f>IFERROR((D26-C26)/C26,"")</f>
        <v/>
      </c>
    </row>
    <row r="27" spans="1:14" s="2" customFormat="1" ht="15.75" x14ac:dyDescent="0.25">
      <c r="A27" s="87" t="s">
        <v>339</v>
      </c>
      <c r="B27" s="88">
        <f>'2 Cont RE'!B13</f>
        <v>0</v>
      </c>
      <c r="C27" s="88">
        <f>'2 Cont RE'!C13</f>
        <v>0</v>
      </c>
      <c r="D27" s="88">
        <f>'2 Cont RE'!D13</f>
        <v>0</v>
      </c>
      <c r="E27" s="1"/>
      <c r="G27" s="87" t="str">
        <f t="shared" ref="G27:G37" si="12">A27</f>
        <v>Cheltuieli privind activităţile fără scop patrimonial</v>
      </c>
      <c r="H27" s="87" t="str">
        <f t="shared" ref="H27:H37" si="13">IFERROR(B27/B$35,"")</f>
        <v/>
      </c>
      <c r="I27" s="87" t="str">
        <f t="shared" ref="I27:I37" si="14">IFERROR(C27/C$35,"")</f>
        <v/>
      </c>
      <c r="J27" s="87" t="str">
        <f t="shared" ref="J27:J37" si="15">IFERROR(D27/D$35,"")</f>
        <v/>
      </c>
      <c r="L27" s="87" t="str">
        <f t="shared" ref="L27:L37" si="16">G27</f>
        <v>Cheltuieli privind activităţile fără scop patrimonial</v>
      </c>
      <c r="M27" s="87" t="str">
        <f t="shared" ref="M27:M37" si="17">IFERROR((C27-B27)/B27,"")</f>
        <v/>
      </c>
      <c r="N27" s="87" t="str">
        <f t="shared" ref="N27:N37" si="18">IFERROR((D27-C27)/C27,"")</f>
        <v/>
      </c>
    </row>
    <row r="28" spans="1:14" s="3" customFormat="1" ht="15.75" x14ac:dyDescent="0.25">
      <c r="A28" s="86" t="s">
        <v>340</v>
      </c>
      <c r="B28" s="133">
        <f>B26-B27</f>
        <v>0</v>
      </c>
      <c r="C28" s="133">
        <f t="shared" ref="C28:D28" si="19">C26-C27</f>
        <v>0</v>
      </c>
      <c r="D28" s="133">
        <f t="shared" si="19"/>
        <v>0</v>
      </c>
      <c r="E28" s="5"/>
      <c r="G28" s="86" t="str">
        <f t="shared" si="12"/>
        <v>Rezultatul activităţilor fără scop patrimonial</v>
      </c>
      <c r="H28" s="86" t="str">
        <f t="shared" si="13"/>
        <v/>
      </c>
      <c r="I28" s="86" t="str">
        <f t="shared" si="14"/>
        <v/>
      </c>
      <c r="J28" s="86" t="str">
        <f t="shared" si="15"/>
        <v/>
      </c>
      <c r="L28" s="111" t="str">
        <f t="shared" si="16"/>
        <v>Rezultatul activităţilor fără scop patrimonial</v>
      </c>
      <c r="M28" s="86" t="str">
        <f t="shared" si="17"/>
        <v/>
      </c>
      <c r="N28" s="86" t="str">
        <f t="shared" si="18"/>
        <v/>
      </c>
    </row>
    <row r="29" spans="1:14" s="2" customFormat="1" ht="15.75" x14ac:dyDescent="0.25">
      <c r="A29" s="2" t="s">
        <v>341</v>
      </c>
      <c r="B29" s="17">
        <f>'2 Cont RE'!B17</f>
        <v>0</v>
      </c>
      <c r="C29" s="17">
        <f>'2 Cont RE'!C17</f>
        <v>0</v>
      </c>
      <c r="D29" s="17">
        <f>'2 Cont RE'!D17</f>
        <v>0</v>
      </c>
      <c r="E29" s="1"/>
      <c r="G29" s="2" t="str">
        <f t="shared" si="12"/>
        <v>Venituri din activităţile cu destinaţie specială</v>
      </c>
      <c r="H29" s="2" t="str">
        <f t="shared" si="13"/>
        <v/>
      </c>
      <c r="I29" s="2" t="str">
        <f t="shared" si="14"/>
        <v/>
      </c>
      <c r="J29" s="2" t="str">
        <f t="shared" si="15"/>
        <v/>
      </c>
      <c r="L29" s="2" t="str">
        <f t="shared" si="16"/>
        <v>Venituri din activităţile cu destinaţie specială</v>
      </c>
      <c r="M29" s="2" t="str">
        <f t="shared" si="17"/>
        <v/>
      </c>
      <c r="N29" s="2" t="str">
        <f t="shared" si="18"/>
        <v/>
      </c>
    </row>
    <row r="30" spans="1:14" s="92" customFormat="1" ht="15.75" x14ac:dyDescent="0.25">
      <c r="A30" s="87" t="s">
        <v>342</v>
      </c>
      <c r="B30" s="17">
        <f>'2 Cont RE'!B18</f>
        <v>0</v>
      </c>
      <c r="C30" s="17">
        <f>'2 Cont RE'!C18</f>
        <v>0</v>
      </c>
      <c r="D30" s="17">
        <f>'2 Cont RE'!D18</f>
        <v>0</v>
      </c>
      <c r="E30" s="91"/>
      <c r="G30" s="87" t="str">
        <f t="shared" si="12"/>
        <v>Cheltuieli privind activităţile cu destinaţie specială</v>
      </c>
      <c r="H30" s="87" t="str">
        <f t="shared" si="13"/>
        <v/>
      </c>
      <c r="I30" s="87" t="str">
        <f t="shared" si="14"/>
        <v/>
      </c>
      <c r="J30" s="87" t="str">
        <f t="shared" si="15"/>
        <v/>
      </c>
      <c r="K30" s="2"/>
      <c r="L30" s="87" t="str">
        <f t="shared" si="16"/>
        <v>Cheltuieli privind activităţile cu destinaţie specială</v>
      </c>
      <c r="M30" s="87" t="str">
        <f t="shared" si="17"/>
        <v/>
      </c>
      <c r="N30" s="87" t="str">
        <f t="shared" si="18"/>
        <v/>
      </c>
    </row>
    <row r="31" spans="1:14" s="3" customFormat="1" ht="15.75" x14ac:dyDescent="0.25">
      <c r="A31" s="86" t="s">
        <v>343</v>
      </c>
      <c r="B31" s="133">
        <f>B29-B30</f>
        <v>0</v>
      </c>
      <c r="C31" s="133">
        <f t="shared" ref="C31:D31" si="20">C29-C30</f>
        <v>0</v>
      </c>
      <c r="D31" s="133">
        <f t="shared" si="20"/>
        <v>0</v>
      </c>
      <c r="E31" s="5"/>
      <c r="G31" s="86" t="str">
        <f t="shared" si="12"/>
        <v>Rezultatul activităţilor cu destinaţie specială</v>
      </c>
      <c r="H31" s="86" t="str">
        <f t="shared" si="13"/>
        <v/>
      </c>
      <c r="I31" s="86" t="str">
        <f t="shared" si="14"/>
        <v/>
      </c>
      <c r="J31" s="86" t="str">
        <f t="shared" si="15"/>
        <v/>
      </c>
      <c r="L31" s="111" t="str">
        <f t="shared" si="16"/>
        <v>Rezultatul activităţilor cu destinaţie specială</v>
      </c>
      <c r="M31" s="86" t="str">
        <f t="shared" si="17"/>
        <v/>
      </c>
      <c r="N31" s="86" t="str">
        <f t="shared" si="18"/>
        <v/>
      </c>
    </row>
    <row r="32" spans="1:14" s="2" customFormat="1" ht="15" customHeight="1" x14ac:dyDescent="0.25">
      <c r="A32" s="2" t="s">
        <v>344</v>
      </c>
      <c r="B32" s="17">
        <f>'2 Cont RE'!B22</f>
        <v>0</v>
      </c>
      <c r="C32" s="17">
        <f>'2 Cont RE'!C22</f>
        <v>0</v>
      </c>
      <c r="D32" s="17">
        <f>'2 Cont RE'!D22</f>
        <v>0</v>
      </c>
      <c r="E32" s="1"/>
      <c r="G32" s="2" t="str">
        <f t="shared" si="12"/>
        <v>Venituri din activităţile economice *)</v>
      </c>
      <c r="H32" s="2" t="str">
        <f t="shared" si="13"/>
        <v/>
      </c>
      <c r="I32" s="2" t="str">
        <f t="shared" si="14"/>
        <v/>
      </c>
      <c r="J32" s="2" t="str">
        <f t="shared" si="15"/>
        <v/>
      </c>
      <c r="K32" s="92"/>
      <c r="L32" s="2" t="str">
        <f t="shared" si="16"/>
        <v>Venituri din activităţile economice *)</v>
      </c>
      <c r="M32" s="2" t="str">
        <f t="shared" si="17"/>
        <v/>
      </c>
      <c r="N32" s="2" t="str">
        <f t="shared" si="18"/>
        <v/>
      </c>
    </row>
    <row r="33" spans="1:14" s="2" customFormat="1" ht="15.75" x14ac:dyDescent="0.25">
      <c r="A33" s="87" t="s">
        <v>345</v>
      </c>
      <c r="B33" s="17">
        <f>'2 Cont RE'!B23</f>
        <v>0</v>
      </c>
      <c r="C33" s="17">
        <f>'2 Cont RE'!C23</f>
        <v>0</v>
      </c>
      <c r="D33" s="17">
        <f>'2 Cont RE'!D23</f>
        <v>0</v>
      </c>
      <c r="E33" s="1"/>
      <c r="G33" s="87" t="str">
        <f t="shared" si="12"/>
        <v>Cheltuieli privind activităţile economice *)</v>
      </c>
      <c r="H33" s="87" t="str">
        <f t="shared" si="13"/>
        <v/>
      </c>
      <c r="I33" s="87" t="str">
        <f t="shared" si="14"/>
        <v/>
      </c>
      <c r="J33" s="87" t="str">
        <f t="shared" si="15"/>
        <v/>
      </c>
      <c r="L33" s="87" t="str">
        <f t="shared" si="16"/>
        <v>Cheltuieli privind activităţile economice *)</v>
      </c>
      <c r="M33" s="87" t="str">
        <f t="shared" si="17"/>
        <v/>
      </c>
      <c r="N33" s="87" t="str">
        <f t="shared" si="18"/>
        <v/>
      </c>
    </row>
    <row r="34" spans="1:14" s="3" customFormat="1" ht="15.75" x14ac:dyDescent="0.25">
      <c r="A34" s="86" t="s">
        <v>346</v>
      </c>
      <c r="B34" s="133">
        <f>B32-B33</f>
        <v>0</v>
      </c>
      <c r="C34" s="133">
        <f t="shared" ref="C34:D34" si="21">C32-C33</f>
        <v>0</v>
      </c>
      <c r="D34" s="133">
        <f t="shared" si="21"/>
        <v>0</v>
      </c>
      <c r="E34" s="5"/>
      <c r="G34" s="86" t="str">
        <f t="shared" si="12"/>
        <v>Rezultatul activităţilor economice</v>
      </c>
      <c r="H34" s="86" t="str">
        <f t="shared" si="13"/>
        <v/>
      </c>
      <c r="I34" s="86" t="str">
        <f t="shared" si="14"/>
        <v/>
      </c>
      <c r="J34" s="86" t="str">
        <f t="shared" si="15"/>
        <v/>
      </c>
      <c r="L34" s="111" t="str">
        <f t="shared" si="16"/>
        <v>Rezultatul activităţilor economice</v>
      </c>
      <c r="M34" s="86" t="str">
        <f t="shared" si="17"/>
        <v/>
      </c>
      <c r="N34" s="86" t="str">
        <f t="shared" si="18"/>
        <v/>
      </c>
    </row>
    <row r="35" spans="1:14" s="2" customFormat="1" ht="15.75" x14ac:dyDescent="0.25">
      <c r="A35" s="2" t="s">
        <v>27</v>
      </c>
      <c r="B35" s="17">
        <f t="shared" ref="B35:B36" si="22">B26+B29+B32</f>
        <v>0</v>
      </c>
      <c r="C35" s="17">
        <f t="shared" ref="C35:D35" si="23">C26+C29+C32</f>
        <v>0</v>
      </c>
      <c r="D35" s="17">
        <f t="shared" si="23"/>
        <v>0</v>
      </c>
      <c r="E35" s="1"/>
      <c r="G35" s="2" t="str">
        <f t="shared" si="12"/>
        <v>Venituri totale</v>
      </c>
      <c r="H35" s="2" t="str">
        <f t="shared" si="13"/>
        <v/>
      </c>
      <c r="I35" s="2" t="str">
        <f t="shared" si="14"/>
        <v/>
      </c>
      <c r="J35" s="2" t="str">
        <f t="shared" si="15"/>
        <v/>
      </c>
      <c r="L35" s="2" t="str">
        <f t="shared" si="16"/>
        <v>Venituri totale</v>
      </c>
      <c r="M35" s="2" t="str">
        <f t="shared" si="17"/>
        <v/>
      </c>
      <c r="N35" s="2" t="str">
        <f t="shared" si="18"/>
        <v/>
      </c>
    </row>
    <row r="36" spans="1:14" s="2" customFormat="1" ht="15.75" x14ac:dyDescent="0.25">
      <c r="A36" s="87" t="s">
        <v>28</v>
      </c>
      <c r="B36" s="88">
        <f t="shared" si="22"/>
        <v>0</v>
      </c>
      <c r="C36" s="88">
        <f t="shared" ref="C36:D36" si="24">C27+C30+C33</f>
        <v>0</v>
      </c>
      <c r="D36" s="88">
        <f t="shared" si="24"/>
        <v>0</v>
      </c>
      <c r="E36" s="1"/>
      <c r="G36" s="87" t="str">
        <f t="shared" si="12"/>
        <v>Cheltuieli totale</v>
      </c>
      <c r="H36" s="87" t="str">
        <f t="shared" si="13"/>
        <v/>
      </c>
      <c r="I36" s="87" t="str">
        <f t="shared" si="14"/>
        <v/>
      </c>
      <c r="J36" s="87" t="str">
        <f t="shared" si="15"/>
        <v/>
      </c>
      <c r="L36" s="87" t="str">
        <f t="shared" si="16"/>
        <v>Cheltuieli totale</v>
      </c>
      <c r="M36" s="87" t="str">
        <f t="shared" si="17"/>
        <v/>
      </c>
      <c r="N36" s="87" t="str">
        <f t="shared" si="18"/>
        <v/>
      </c>
    </row>
    <row r="37" spans="1:14" s="3" customFormat="1" ht="15.75" x14ac:dyDescent="0.25">
      <c r="A37" s="86" t="s">
        <v>347</v>
      </c>
      <c r="B37" s="133">
        <f>B35-B36</f>
        <v>0</v>
      </c>
      <c r="C37" s="133">
        <f t="shared" ref="C37:D37" si="25">C35-C36</f>
        <v>0</v>
      </c>
      <c r="D37" s="133">
        <f t="shared" si="25"/>
        <v>0</v>
      </c>
      <c r="E37" s="5"/>
      <c r="G37" s="86" t="str">
        <f t="shared" si="12"/>
        <v>Rezultatul net al exerciţiului</v>
      </c>
      <c r="H37" s="86" t="str">
        <f t="shared" si="13"/>
        <v/>
      </c>
      <c r="I37" s="86" t="str">
        <f t="shared" si="14"/>
        <v/>
      </c>
      <c r="J37" s="86" t="str">
        <f t="shared" si="15"/>
        <v/>
      </c>
      <c r="L37" s="111" t="str">
        <f t="shared" si="16"/>
        <v>Rezultatul net al exerciţiului</v>
      </c>
      <c r="M37" s="86" t="str">
        <f t="shared" si="17"/>
        <v/>
      </c>
      <c r="N37" s="86" t="str">
        <f t="shared" si="18"/>
        <v/>
      </c>
    </row>
    <row r="38" spans="1:14" s="3" customFormat="1" ht="15.75" x14ac:dyDescent="0.25">
      <c r="A38" s="7"/>
      <c r="B38" s="138"/>
      <c r="C38" s="138"/>
      <c r="D38" s="138"/>
      <c r="E38" s="5"/>
      <c r="G38" s="7"/>
      <c r="H38" s="141"/>
      <c r="I38" s="141"/>
      <c r="J38" s="141"/>
      <c r="L38" s="7"/>
      <c r="M38" s="141"/>
      <c r="N38" s="141"/>
    </row>
    <row r="39" spans="1:14" s="3" customFormat="1" ht="15.75" x14ac:dyDescent="0.25">
      <c r="A39" s="7"/>
      <c r="B39" s="138"/>
      <c r="C39" s="138"/>
      <c r="D39" s="138"/>
      <c r="E39" s="5"/>
      <c r="G39" s="7"/>
      <c r="H39" s="141"/>
      <c r="I39" s="141"/>
      <c r="J39" s="141"/>
      <c r="L39" s="7"/>
      <c r="M39" s="141"/>
      <c r="N39" s="141"/>
    </row>
    <row r="40" spans="1:14" s="3" customFormat="1" ht="47.25" x14ac:dyDescent="0.25">
      <c r="A40" s="142" t="s">
        <v>348</v>
      </c>
      <c r="B40" s="16"/>
      <c r="C40" s="16"/>
      <c r="D40" s="16"/>
      <c r="E40" s="5"/>
      <c r="H40" s="20"/>
      <c r="I40" s="20"/>
      <c r="J40" s="20"/>
      <c r="M40" s="20"/>
      <c r="N40" s="20"/>
    </row>
    <row r="41" spans="1:14" s="3" customFormat="1" ht="15.75" x14ac:dyDescent="0.25">
      <c r="A41" s="143" t="s">
        <v>349</v>
      </c>
      <c r="B41" s="132" t="str">
        <f>B25</f>
        <v>N-2</v>
      </c>
      <c r="C41" s="132" t="str">
        <f>C25</f>
        <v>N-1</v>
      </c>
      <c r="D41" s="132" t="str">
        <f>D25</f>
        <v>N</v>
      </c>
      <c r="E41" s="5"/>
      <c r="G41" s="2"/>
      <c r="H41" s="20"/>
      <c r="I41" s="20"/>
      <c r="J41" s="20"/>
      <c r="K41" s="2"/>
      <c r="L41" s="2"/>
      <c r="M41" s="20"/>
      <c r="N41" s="20"/>
    </row>
    <row r="42" spans="1:14" s="2" customFormat="1" ht="15.75" x14ac:dyDescent="0.25">
      <c r="A42" s="2" t="str">
        <f>A26</f>
        <v>Venituri din activităţile fără scop patrimonial</v>
      </c>
      <c r="B42" s="17" t="str">
        <f>IFERROR(B26/B$35,"")</f>
        <v/>
      </c>
      <c r="C42" s="17" t="str">
        <f t="shared" ref="C42:D42" si="26">IFERROR(C26/C$35,"")</f>
        <v/>
      </c>
      <c r="D42" s="17" t="str">
        <f t="shared" si="26"/>
        <v/>
      </c>
      <c r="E42" s="1"/>
      <c r="H42" s="21"/>
      <c r="I42" s="21"/>
      <c r="J42" s="21"/>
      <c r="M42" s="21"/>
      <c r="N42" s="21"/>
    </row>
    <row r="43" spans="1:14" s="2" customFormat="1" ht="15.75" x14ac:dyDescent="0.25">
      <c r="A43" s="2" t="str">
        <f>A29</f>
        <v>Venituri din activităţile cu destinaţie specială</v>
      </c>
      <c r="B43" s="17" t="str">
        <f>IFERROR(B29/B$35,"")</f>
        <v/>
      </c>
      <c r="C43" s="17" t="str">
        <f t="shared" ref="C43:D43" si="27">IFERROR(C29/C$35,"")</f>
        <v/>
      </c>
      <c r="D43" s="17" t="str">
        <f t="shared" si="27"/>
        <v/>
      </c>
      <c r="E43" s="1"/>
      <c r="H43" s="21"/>
      <c r="I43" s="21"/>
      <c r="J43" s="21"/>
      <c r="M43" s="21"/>
      <c r="N43" s="21"/>
    </row>
    <row r="44" spans="1:14" s="2" customFormat="1" ht="15.75" x14ac:dyDescent="0.25">
      <c r="A44" s="87" t="str">
        <f>A32</f>
        <v>Venituri din activităţile economice *)</v>
      </c>
      <c r="B44" s="88" t="str">
        <f>IFERROR(B32/B$35,"")</f>
        <v/>
      </c>
      <c r="C44" s="88" t="str">
        <f t="shared" ref="C44:D44" si="28">IFERROR(C32/C$35,"")</f>
        <v/>
      </c>
      <c r="D44" s="88" t="str">
        <f t="shared" si="28"/>
        <v/>
      </c>
      <c r="E44" s="1"/>
      <c r="H44" s="21"/>
      <c r="I44" s="21"/>
      <c r="J44" s="21"/>
      <c r="M44" s="21"/>
      <c r="N44" s="21"/>
    </row>
    <row r="45" spans="1:14" s="2" customFormat="1" ht="31.5" x14ac:dyDescent="0.25">
      <c r="A45" s="142" t="s">
        <v>350</v>
      </c>
      <c r="B45" s="132" t="str">
        <f>B41</f>
        <v>N-2</v>
      </c>
      <c r="C45" s="132" t="str">
        <f>C41</f>
        <v>N-1</v>
      </c>
      <c r="D45" s="132" t="str">
        <f>D41</f>
        <v>N</v>
      </c>
      <c r="E45" s="1"/>
      <c r="G45" s="3"/>
      <c r="H45" s="20"/>
      <c r="I45" s="20"/>
      <c r="J45" s="20"/>
      <c r="K45" s="3"/>
      <c r="L45" s="3"/>
      <c r="M45" s="20"/>
      <c r="N45" s="20"/>
    </row>
    <row r="46" spans="1:14" s="2" customFormat="1" ht="15.75" x14ac:dyDescent="0.25">
      <c r="A46" s="2" t="str">
        <f>A27</f>
        <v>Cheltuieli privind activităţile fără scop patrimonial</v>
      </c>
      <c r="B46" s="17" t="str">
        <f>IFERROR(B27/B$36,"")</f>
        <v/>
      </c>
      <c r="C46" s="17" t="str">
        <f t="shared" ref="C46:D46" si="29">IFERROR(C27/C$36,"")</f>
        <v/>
      </c>
      <c r="D46" s="17" t="str">
        <f t="shared" si="29"/>
        <v/>
      </c>
      <c r="E46" s="1"/>
      <c r="H46" s="21"/>
      <c r="I46" s="21"/>
      <c r="J46" s="21"/>
      <c r="M46" s="21"/>
      <c r="N46" s="21"/>
    </row>
    <row r="47" spans="1:14" s="2" customFormat="1" ht="15.75" x14ac:dyDescent="0.25">
      <c r="A47" s="2" t="str">
        <f>A30</f>
        <v>Cheltuieli privind activităţile cu destinaţie specială</v>
      </c>
      <c r="B47" s="17" t="str">
        <f>IFERROR(B30/B$36,"")</f>
        <v/>
      </c>
      <c r="C47" s="17" t="str">
        <f t="shared" ref="C47:D47" si="30">IFERROR(C30/C$36,"")</f>
        <v/>
      </c>
      <c r="D47" s="17" t="str">
        <f t="shared" si="30"/>
        <v/>
      </c>
      <c r="E47" s="1"/>
      <c r="H47" s="21"/>
      <c r="I47" s="21"/>
      <c r="J47" s="21"/>
      <c r="M47" s="21"/>
      <c r="N47" s="21"/>
    </row>
    <row r="48" spans="1:14" s="2" customFormat="1" ht="15.75" x14ac:dyDescent="0.25">
      <c r="A48" s="87" t="str">
        <f>A33</f>
        <v>Cheltuieli privind activităţile economice *)</v>
      </c>
      <c r="B48" s="88" t="str">
        <f>IFERROR(B33/B$36,"")</f>
        <v/>
      </c>
      <c r="C48" s="88" t="str">
        <f t="shared" ref="C48:D48" si="31">IFERROR(C33/C$36,"")</f>
        <v/>
      </c>
      <c r="D48" s="88" t="str">
        <f t="shared" si="31"/>
        <v/>
      </c>
      <c r="E48" s="1"/>
      <c r="H48" s="21"/>
      <c r="I48" s="21"/>
      <c r="J48" s="21"/>
      <c r="M48" s="21"/>
      <c r="N48" s="21"/>
    </row>
    <row r="49" spans="1:14" s="2" customFormat="1" ht="15.75" x14ac:dyDescent="0.25">
      <c r="A49" s="3"/>
      <c r="B49" s="16"/>
      <c r="C49" s="16"/>
      <c r="D49" s="16"/>
      <c r="E49" s="1"/>
      <c r="G49" s="3"/>
      <c r="H49" s="20"/>
      <c r="I49" s="20"/>
      <c r="J49" s="20"/>
      <c r="K49" s="3"/>
      <c r="L49" s="3"/>
      <c r="M49" s="20"/>
      <c r="N49" s="20"/>
    </row>
    <row r="50" spans="1:14" s="2" customFormat="1" ht="15.75" x14ac:dyDescent="0.25">
      <c r="A50" s="3"/>
      <c r="B50" s="16"/>
      <c r="C50" s="16"/>
      <c r="D50" s="16"/>
      <c r="E50" s="1"/>
      <c r="G50" s="3"/>
      <c r="H50" s="20"/>
      <c r="I50" s="20"/>
      <c r="J50" s="20"/>
      <c r="K50" s="3"/>
      <c r="L50" s="3"/>
      <c r="M50" s="20"/>
      <c r="N50" s="20"/>
    </row>
    <row r="51" spans="1:14" s="2" customFormat="1" ht="15.75" x14ac:dyDescent="0.25">
      <c r="B51" s="17"/>
      <c r="C51" s="17"/>
      <c r="D51" s="17"/>
      <c r="E51" s="1"/>
    </row>
    <row r="52" spans="1:14" s="2" customFormat="1" ht="15.75" x14ac:dyDescent="0.25">
      <c r="B52" s="17"/>
      <c r="C52" s="17"/>
      <c r="D52" s="17"/>
      <c r="E52" s="1"/>
    </row>
    <row r="53" spans="1:14" s="2" customFormat="1" ht="15.75" x14ac:dyDescent="0.25">
      <c r="B53" s="17"/>
      <c r="C53" s="17"/>
      <c r="D53" s="17"/>
      <c r="E53" s="1"/>
    </row>
    <row r="54" spans="1:14" s="2" customFormat="1" ht="15.75" x14ac:dyDescent="0.25">
      <c r="B54" s="17"/>
      <c r="C54" s="17"/>
      <c r="D54" s="17"/>
      <c r="E54" s="1"/>
    </row>
    <row r="55" spans="1:14" s="2" customFormat="1" ht="15.75" x14ac:dyDescent="0.25">
      <c r="B55" s="17"/>
      <c r="C55" s="17"/>
      <c r="D55" s="17"/>
      <c r="E55" s="1"/>
    </row>
    <row r="56" spans="1:14" s="2" customFormat="1" ht="15.75" x14ac:dyDescent="0.25">
      <c r="B56" s="17"/>
      <c r="C56" s="17"/>
      <c r="D56" s="17"/>
      <c r="E56" s="1"/>
    </row>
    <row r="57" spans="1:14" s="2" customFormat="1" ht="15.75" x14ac:dyDescent="0.25">
      <c r="B57" s="17"/>
      <c r="C57" s="17"/>
      <c r="D57" s="17"/>
      <c r="E57" s="1"/>
    </row>
    <row r="58" spans="1:14" s="2" customFormat="1" ht="15.75" x14ac:dyDescent="0.25">
      <c r="B58" s="17"/>
      <c r="C58" s="17"/>
      <c r="D58" s="17"/>
      <c r="E58" s="1"/>
    </row>
    <row r="59" spans="1:14" s="2" customFormat="1" ht="15.75" x14ac:dyDescent="0.25">
      <c r="B59" s="17"/>
      <c r="C59" s="17"/>
      <c r="D59" s="17"/>
      <c r="E59" s="1"/>
    </row>
    <row r="60" spans="1:14" s="2" customFormat="1" ht="15.75" x14ac:dyDescent="0.25">
      <c r="B60" s="17"/>
      <c r="C60" s="17"/>
      <c r="D60" s="17"/>
      <c r="E60" s="1"/>
    </row>
    <row r="61" spans="1:14" s="2" customFormat="1" ht="15.75" x14ac:dyDescent="0.25">
      <c r="A61" s="3"/>
      <c r="B61" s="17"/>
      <c r="C61" s="17"/>
      <c r="D61" s="17"/>
      <c r="E61" s="1"/>
    </row>
    <row r="62" spans="1:14" s="2" customFormat="1" ht="15.75" x14ac:dyDescent="0.25">
      <c r="B62" s="17"/>
      <c r="C62" s="17"/>
      <c r="D62" s="17"/>
      <c r="E62" s="1"/>
    </row>
    <row r="63" spans="1:14" s="2" customFormat="1" ht="15.75" x14ac:dyDescent="0.25">
      <c r="B63" s="17"/>
      <c r="C63" s="17"/>
      <c r="D63" s="17"/>
      <c r="E63" s="1"/>
    </row>
    <row r="64" spans="1:14" s="2" customFormat="1" ht="15.75" x14ac:dyDescent="0.25">
      <c r="B64" s="17"/>
      <c r="C64" s="17"/>
      <c r="D64" s="17"/>
      <c r="E64" s="1"/>
    </row>
    <row r="65" spans="2:5" s="2" customFormat="1" ht="15.75" x14ac:dyDescent="0.25">
      <c r="B65" s="17"/>
      <c r="C65" s="17"/>
      <c r="D65" s="17"/>
      <c r="E65" s="1"/>
    </row>
    <row r="66" spans="2:5" s="2" customFormat="1" ht="15.75" x14ac:dyDescent="0.25">
      <c r="B66" s="17"/>
      <c r="C66" s="17"/>
      <c r="D66" s="17"/>
      <c r="E66" s="1"/>
    </row>
    <row r="67" spans="2:5" s="2" customFormat="1" ht="15.75" x14ac:dyDescent="0.25">
      <c r="B67" s="17"/>
      <c r="C67" s="17"/>
      <c r="D67" s="17"/>
      <c r="E67" s="1"/>
    </row>
    <row r="68" spans="2:5" s="2" customFormat="1" ht="15.75" x14ac:dyDescent="0.25">
      <c r="B68" s="17"/>
      <c r="C68" s="17"/>
      <c r="D68" s="17"/>
      <c r="E68" s="1"/>
    </row>
    <row r="69" spans="2:5" s="2" customFormat="1" ht="15.75" x14ac:dyDescent="0.25">
      <c r="B69" s="17"/>
      <c r="C69" s="17"/>
      <c r="D69" s="17"/>
      <c r="E69" s="1"/>
    </row>
    <row r="70" spans="2:5" s="2" customFormat="1" ht="15.75" x14ac:dyDescent="0.25">
      <c r="B70" s="17"/>
      <c r="C70" s="17"/>
      <c r="D70" s="17"/>
      <c r="E70" s="1"/>
    </row>
    <row r="71" spans="2:5" s="2" customFormat="1" ht="15.75" x14ac:dyDescent="0.25">
      <c r="B71" s="17"/>
      <c r="C71" s="17"/>
      <c r="D71" s="17"/>
      <c r="E71" s="1"/>
    </row>
    <row r="72" spans="2:5" s="2" customFormat="1" ht="15.75" x14ac:dyDescent="0.25">
      <c r="B72" s="17"/>
      <c r="C72" s="17"/>
      <c r="D72" s="17"/>
      <c r="E72" s="1"/>
    </row>
    <row r="73" spans="2:5" s="2" customFormat="1" ht="15.75" x14ac:dyDescent="0.25">
      <c r="B73" s="17"/>
      <c r="C73" s="17"/>
      <c r="D73" s="17"/>
      <c r="E73" s="1"/>
    </row>
    <row r="74" spans="2:5" s="2" customFormat="1" ht="15.75" x14ac:dyDescent="0.25">
      <c r="B74" s="17"/>
      <c r="C74" s="17"/>
      <c r="D74" s="17"/>
      <c r="E74" s="1"/>
    </row>
    <row r="75" spans="2:5" s="2" customFormat="1" ht="15.75" x14ac:dyDescent="0.25">
      <c r="B75" s="17"/>
      <c r="C75" s="17"/>
      <c r="D75" s="17"/>
      <c r="E75" s="1"/>
    </row>
    <row r="76" spans="2:5" s="2" customFormat="1" ht="15.75" x14ac:dyDescent="0.25">
      <c r="B76" s="17"/>
      <c r="C76" s="17"/>
      <c r="D76" s="17"/>
      <c r="E76" s="1"/>
    </row>
    <row r="77" spans="2:5" s="2" customFormat="1" ht="15.75" x14ac:dyDescent="0.25">
      <c r="B77" s="17"/>
      <c r="C77" s="17"/>
      <c r="D77" s="17"/>
      <c r="E77" s="1"/>
    </row>
    <row r="78" spans="2:5" s="11" customFormat="1" ht="15" x14ac:dyDescent="0.2">
      <c r="B78" s="18"/>
      <c r="C78" s="18"/>
      <c r="D78" s="18"/>
      <c r="E78" s="14"/>
    </row>
    <row r="79" spans="2:5" s="11" customFormat="1" ht="15" x14ac:dyDescent="0.2">
      <c r="B79" s="18"/>
      <c r="C79" s="18"/>
      <c r="D79" s="18"/>
      <c r="E79" s="14"/>
    </row>
    <row r="80" spans="2:5" s="11" customFormat="1" ht="15" x14ac:dyDescent="0.2">
      <c r="B80" s="18"/>
      <c r="C80" s="18"/>
      <c r="D80" s="18"/>
      <c r="E80" s="14"/>
    </row>
    <row r="81" spans="2:5" s="11" customFormat="1" ht="15" x14ac:dyDescent="0.2">
      <c r="B81" s="18"/>
      <c r="C81" s="18"/>
      <c r="D81" s="18"/>
      <c r="E81" s="14"/>
    </row>
    <row r="82" spans="2:5" s="11" customFormat="1" ht="15" x14ac:dyDescent="0.2">
      <c r="B82" s="18"/>
      <c r="C82" s="18"/>
      <c r="D82" s="18"/>
      <c r="E82" s="14"/>
    </row>
    <row r="83" spans="2:5" s="11" customFormat="1" ht="15" x14ac:dyDescent="0.2">
      <c r="B83" s="18"/>
      <c r="C83" s="18"/>
      <c r="D83" s="18"/>
      <c r="E83" s="14"/>
    </row>
    <row r="84" spans="2:5" s="11" customFormat="1" ht="15" x14ac:dyDescent="0.2">
      <c r="B84" s="18"/>
      <c r="C84" s="18"/>
      <c r="D84" s="18"/>
      <c r="E84" s="14"/>
    </row>
    <row r="85" spans="2:5" s="11" customFormat="1" ht="15" x14ac:dyDescent="0.2">
      <c r="B85" s="18"/>
      <c r="C85" s="18"/>
      <c r="D85" s="18"/>
      <c r="E85" s="14"/>
    </row>
    <row r="86" spans="2:5" s="11" customFormat="1" ht="15" x14ac:dyDescent="0.2">
      <c r="B86" s="18"/>
      <c r="C86" s="18"/>
      <c r="D86" s="18"/>
      <c r="E86" s="14"/>
    </row>
    <row r="87" spans="2:5" s="11" customFormat="1" ht="15" x14ac:dyDescent="0.2">
      <c r="B87" s="18"/>
      <c r="C87" s="18"/>
      <c r="D87" s="18"/>
      <c r="E87" s="14"/>
    </row>
    <row r="88" spans="2:5" s="11" customFormat="1" ht="15" x14ac:dyDescent="0.2">
      <c r="B88" s="18"/>
      <c r="C88" s="18"/>
      <c r="D88" s="18"/>
      <c r="E88" s="14"/>
    </row>
    <row r="89" spans="2:5" s="11" customFormat="1" ht="15" x14ac:dyDescent="0.2">
      <c r="B89" s="18"/>
      <c r="C89" s="18"/>
      <c r="D89" s="18"/>
      <c r="E89" s="14"/>
    </row>
    <row r="90" spans="2:5" s="11" customFormat="1" ht="15" x14ac:dyDescent="0.2">
      <c r="B90" s="18"/>
      <c r="C90" s="18"/>
      <c r="D90" s="18"/>
      <c r="E90" s="14"/>
    </row>
    <row r="91" spans="2:5" s="11" customFormat="1" ht="15" x14ac:dyDescent="0.2">
      <c r="B91" s="18"/>
      <c r="C91" s="18"/>
      <c r="D91" s="18"/>
      <c r="E91" s="14"/>
    </row>
    <row r="92" spans="2:5" s="11" customFormat="1" ht="15" x14ac:dyDescent="0.2">
      <c r="B92" s="18"/>
      <c r="C92" s="18"/>
      <c r="D92" s="18"/>
      <c r="E92" s="14"/>
    </row>
    <row r="93" spans="2:5" s="11" customFormat="1" ht="15" x14ac:dyDescent="0.2">
      <c r="B93" s="18"/>
      <c r="C93" s="18"/>
      <c r="D93" s="18"/>
      <c r="E93" s="14"/>
    </row>
    <row r="94" spans="2:5" s="11" customFormat="1" ht="15" x14ac:dyDescent="0.2">
      <c r="B94" s="18"/>
      <c r="C94" s="18"/>
      <c r="D94" s="18"/>
      <c r="E94" s="14"/>
    </row>
    <row r="95" spans="2:5" s="11" customFormat="1" ht="15" x14ac:dyDescent="0.2">
      <c r="B95" s="18"/>
      <c r="C95" s="18"/>
      <c r="D95" s="18"/>
      <c r="E95" s="14"/>
    </row>
    <row r="96" spans="2:5" s="11" customFormat="1" ht="15" x14ac:dyDescent="0.2">
      <c r="B96" s="18"/>
      <c r="C96" s="18"/>
      <c r="D96" s="18"/>
      <c r="E96" s="14"/>
    </row>
    <row r="97" spans="2:5" s="11" customFormat="1" ht="15" x14ac:dyDescent="0.2">
      <c r="B97" s="18"/>
      <c r="C97" s="18"/>
      <c r="D97" s="18"/>
      <c r="E97" s="14"/>
    </row>
    <row r="98" spans="2:5" s="11" customFormat="1" ht="15" x14ac:dyDescent="0.2">
      <c r="B98" s="18"/>
      <c r="C98" s="18"/>
      <c r="D98" s="18"/>
      <c r="E98" s="14"/>
    </row>
  </sheetData>
  <mergeCells count="6">
    <mergeCell ref="A2:D2"/>
    <mergeCell ref="A3:D3"/>
    <mergeCell ref="G3:J3"/>
    <mergeCell ref="L3:N3"/>
    <mergeCell ref="G24:J24"/>
    <mergeCell ref="L24:N2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O219"/>
  <sheetViews>
    <sheetView topLeftCell="A84" workbookViewId="0">
      <selection activeCell="B45" sqref="B45:D45"/>
    </sheetView>
  </sheetViews>
  <sheetFormatPr defaultRowHeight="15.75" x14ac:dyDescent="0.2"/>
  <cols>
    <col min="1" max="1" width="48.28515625" style="27" customWidth="1"/>
    <col min="2" max="2" width="58" style="169" customWidth="1"/>
    <col min="3" max="5" width="13.85546875" style="27" customWidth="1"/>
    <col min="6" max="7" width="9.140625" style="29"/>
    <col min="8" max="8" width="57.42578125" style="29" customWidth="1"/>
    <col min="9" max="11" width="12" style="29" customWidth="1"/>
  </cols>
  <sheetData>
    <row r="1" spans="1:11" s="159" customFormat="1" ht="20.25" x14ac:dyDescent="0.3">
      <c r="A1" s="710" t="s">
        <v>158</v>
      </c>
      <c r="B1" s="710"/>
      <c r="C1" s="710"/>
      <c r="D1" s="710"/>
      <c r="E1" s="710"/>
      <c r="F1" s="175"/>
      <c r="G1" s="160"/>
      <c r="H1" s="176"/>
      <c r="I1" s="176"/>
      <c r="J1" s="176"/>
      <c r="K1" s="176"/>
    </row>
    <row r="2" spans="1:11" s="159" customFormat="1" ht="19.5" x14ac:dyDescent="0.35">
      <c r="A2" s="711" t="s">
        <v>443</v>
      </c>
      <c r="B2" s="711"/>
      <c r="C2" s="711"/>
      <c r="D2" s="711"/>
      <c r="E2" s="711"/>
      <c r="F2" s="175"/>
      <c r="G2" s="160"/>
      <c r="H2" s="176"/>
      <c r="I2" s="176"/>
      <c r="J2" s="176"/>
      <c r="K2" s="176"/>
    </row>
    <row r="3" spans="1:11" x14ac:dyDescent="0.25">
      <c r="A3" s="26"/>
      <c r="C3" s="25"/>
      <c r="D3" s="25"/>
      <c r="E3" s="25"/>
      <c r="F3" s="28"/>
      <c r="G3" s="26"/>
    </row>
    <row r="4" spans="1:11" ht="18.75" x14ac:dyDescent="0.3">
      <c r="A4" s="712" t="s">
        <v>58</v>
      </c>
      <c r="B4" s="712"/>
      <c r="C4" s="712"/>
      <c r="D4" s="712"/>
      <c r="E4" s="712"/>
      <c r="F4" s="28"/>
      <c r="G4" s="26"/>
    </row>
    <row r="5" spans="1:11" ht="89.25" customHeight="1" x14ac:dyDescent="0.25">
      <c r="A5" s="715" t="s">
        <v>464</v>
      </c>
      <c r="B5" s="715"/>
      <c r="C5" s="715"/>
      <c r="D5" s="715"/>
      <c r="E5" s="715"/>
      <c r="F5" s="28"/>
      <c r="G5" s="26"/>
    </row>
    <row r="6" spans="1:11" x14ac:dyDescent="0.25">
      <c r="A6" s="280"/>
      <c r="B6" s="275" t="s">
        <v>164</v>
      </c>
      <c r="C6" s="281" t="str">
        <f>C47</f>
        <v>N-2</v>
      </c>
      <c r="D6" s="281" t="str">
        <f>D47</f>
        <v>N-1</v>
      </c>
      <c r="E6" s="281" t="str">
        <f>E47</f>
        <v>N</v>
      </c>
      <c r="F6" s="28"/>
      <c r="G6" s="26"/>
    </row>
    <row r="7" spans="1:11" x14ac:dyDescent="0.25">
      <c r="A7" s="282" t="s">
        <v>276</v>
      </c>
      <c r="B7" s="275" t="s">
        <v>277</v>
      </c>
      <c r="C7" s="265">
        <f>'1 Bilant'!B50-'Analiza financiara-extinsa'!B12-'Analiza financiara-extinsa'!B15</f>
        <v>0</v>
      </c>
      <c r="D7" s="265">
        <f>'1 Bilant'!C50-'Analiza financiara-extinsa'!C12-'Analiza financiara-extinsa'!C15</f>
        <v>0</v>
      </c>
      <c r="E7" s="265">
        <f>'1 Bilant'!D50-'Analiza financiara-extinsa'!D12-'Analiza financiara-extinsa'!D15</f>
        <v>0</v>
      </c>
      <c r="F7" s="28"/>
      <c r="G7" s="26"/>
    </row>
    <row r="8" spans="1:11" hidden="1" x14ac:dyDescent="0.25">
      <c r="A8" s="282" t="s">
        <v>165</v>
      </c>
      <c r="B8" s="275" t="s">
        <v>170</v>
      </c>
      <c r="C8" s="283">
        <f>'Analiza financiara-extinsa'!B18+'Analiza financiara-extinsa'!B15-'Analiza financiara-extinsa'!B5</f>
        <v>0</v>
      </c>
      <c r="D8" s="283">
        <f>'Analiza financiara-extinsa'!C18+'Analiza financiara-extinsa'!C15-'Analiza financiara-extinsa'!C5</f>
        <v>0</v>
      </c>
      <c r="E8" s="283">
        <f>'Analiza financiara-extinsa'!D18+'Analiza financiara-extinsa'!D15-'Analiza financiara-extinsa'!D5</f>
        <v>0</v>
      </c>
      <c r="F8" s="28"/>
      <c r="G8" s="26"/>
    </row>
    <row r="9" spans="1:11" ht="31.5" hidden="1" x14ac:dyDescent="0.25">
      <c r="A9" s="278" t="s">
        <v>166</v>
      </c>
      <c r="B9" s="275" t="s">
        <v>167</v>
      </c>
      <c r="C9" s="283">
        <f>('Analiza financiara-extinsa'!B6-'Analiza financiara-extinsa'!B10)-('Analiza financiara-extinsa'!B12-'1 Bilant'!B22)</f>
        <v>0</v>
      </c>
      <c r="D9" s="283">
        <f>('Analiza financiara-extinsa'!C6-'Analiza financiara-extinsa'!C10)-('Analiza financiara-extinsa'!C12-'1 Bilant'!C22)</f>
        <v>0</v>
      </c>
      <c r="E9" s="283">
        <f>('Analiza financiara-extinsa'!D6-'Analiza financiara-extinsa'!D10)-('Analiza financiara-extinsa'!D12-'1 Bilant'!D22)</f>
        <v>0</v>
      </c>
      <c r="F9" s="28"/>
      <c r="G9" s="26"/>
    </row>
    <row r="10" spans="1:11" hidden="1" x14ac:dyDescent="0.25">
      <c r="A10" s="278" t="s">
        <v>168</v>
      </c>
      <c r="B10" s="275" t="s">
        <v>171</v>
      </c>
      <c r="C10" s="283">
        <f>C8-C9</f>
        <v>0</v>
      </c>
      <c r="D10" s="283">
        <f t="shared" ref="D10:E10" si="0">D8-D9</f>
        <v>0</v>
      </c>
      <c r="E10" s="283">
        <f t="shared" si="0"/>
        <v>0</v>
      </c>
      <c r="F10" s="28"/>
      <c r="G10" s="26"/>
    </row>
    <row r="11" spans="1:11" x14ac:dyDescent="0.25">
      <c r="A11" s="278" t="s">
        <v>59</v>
      </c>
      <c r="B11" s="275" t="s">
        <v>404</v>
      </c>
      <c r="C11" s="283"/>
      <c r="D11" s="283">
        <f>D10-C10</f>
        <v>0</v>
      </c>
      <c r="E11" s="283">
        <f>E10-D10</f>
        <v>0</v>
      </c>
      <c r="F11" s="28"/>
      <c r="G11" s="26"/>
    </row>
    <row r="12" spans="1:11" hidden="1" x14ac:dyDescent="0.25">
      <c r="A12" s="48" t="s">
        <v>172</v>
      </c>
      <c r="B12" s="195" t="s">
        <v>60</v>
      </c>
      <c r="C12" s="85" t="str">
        <f>IFERROR(C9/C8,"")</f>
        <v/>
      </c>
      <c r="D12" s="85" t="str">
        <f t="shared" ref="D12:E12" si="1">IFERROR(D9/D8,"")</f>
        <v/>
      </c>
      <c r="E12" s="85" t="str">
        <f t="shared" si="1"/>
        <v/>
      </c>
      <c r="F12" s="28"/>
      <c r="G12" s="26"/>
    </row>
    <row r="13" spans="1:11" x14ac:dyDescent="0.25">
      <c r="A13" s="26"/>
      <c r="C13" s="25"/>
      <c r="D13" s="25"/>
      <c r="E13" s="25"/>
      <c r="F13" s="28"/>
      <c r="G13" s="26"/>
    </row>
    <row r="14" spans="1:11" ht="18.75" x14ac:dyDescent="0.3">
      <c r="A14" s="712" t="s">
        <v>159</v>
      </c>
      <c r="B14" s="712"/>
      <c r="C14" s="712"/>
      <c r="D14" s="712"/>
      <c r="E14" s="712"/>
      <c r="F14" s="28"/>
      <c r="G14" s="26"/>
      <c r="H14" s="3"/>
      <c r="I14" s="16"/>
      <c r="J14" s="16"/>
      <c r="K14" s="16"/>
    </row>
    <row r="15" spans="1:11" ht="132" customHeight="1" x14ac:dyDescent="0.25">
      <c r="A15" s="715" t="s">
        <v>627</v>
      </c>
      <c r="B15" s="715"/>
      <c r="C15" s="715"/>
      <c r="D15" s="715"/>
      <c r="E15" s="715"/>
      <c r="F15" s="28"/>
      <c r="G15" s="26"/>
      <c r="H15" s="3"/>
      <c r="I15" s="16"/>
      <c r="J15" s="16"/>
      <c r="K15" s="16"/>
    </row>
    <row r="16" spans="1:11" s="11" customFormat="1" x14ac:dyDescent="0.25">
      <c r="A16" s="284"/>
      <c r="B16" s="275" t="s">
        <v>164</v>
      </c>
      <c r="C16" s="285" t="str">
        <f>C6</f>
        <v>N-2</v>
      </c>
      <c r="D16" s="285" t="str">
        <f>D6</f>
        <v>N-1</v>
      </c>
      <c r="E16" s="285" t="str">
        <f>E6</f>
        <v>N</v>
      </c>
      <c r="F16" s="28"/>
      <c r="G16" s="26"/>
      <c r="H16" s="3"/>
      <c r="I16" s="16"/>
      <c r="J16" s="16"/>
      <c r="K16" s="16"/>
    </row>
    <row r="17" spans="1:11" x14ac:dyDescent="0.25">
      <c r="A17" s="286" t="s">
        <v>338</v>
      </c>
      <c r="B17" s="287"/>
      <c r="C17" s="288">
        <f>'2 Cont RE'!B11</f>
        <v>0</v>
      </c>
      <c r="D17" s="288">
        <f>'2 Cont RE'!C11</f>
        <v>0</v>
      </c>
      <c r="E17" s="288">
        <f>'2 Cont RE'!D11</f>
        <v>0</v>
      </c>
      <c r="F17" s="28"/>
      <c r="G17" s="26"/>
      <c r="H17" s="3"/>
      <c r="I17" s="16"/>
      <c r="J17" s="16"/>
      <c r="K17" s="16"/>
    </row>
    <row r="18" spans="1:11" s="11" customFormat="1" x14ac:dyDescent="0.25">
      <c r="A18" s="286" t="s">
        <v>339</v>
      </c>
      <c r="B18" s="287"/>
      <c r="C18" s="288">
        <f>'2 Cont RE'!B13</f>
        <v>0</v>
      </c>
      <c r="D18" s="288">
        <f>'2 Cont RE'!C13</f>
        <v>0</v>
      </c>
      <c r="E18" s="288">
        <f>'2 Cont RE'!D13</f>
        <v>0</v>
      </c>
      <c r="F18" s="28"/>
      <c r="G18" s="26"/>
      <c r="H18" s="3"/>
      <c r="I18" s="16"/>
      <c r="J18" s="16"/>
      <c r="K18" s="16"/>
    </row>
    <row r="19" spans="1:11" s="11" customFormat="1" ht="31.5" x14ac:dyDescent="0.25">
      <c r="A19" s="284" t="s">
        <v>340</v>
      </c>
      <c r="B19" s="289" t="str">
        <f>CONCATENATE(A17," - ",A18)</f>
        <v>Venituri din activităţile fără scop patrimonial - Cheltuieli privind activităţile fără scop patrimonial</v>
      </c>
      <c r="C19" s="290">
        <f>C17-C18</f>
        <v>0</v>
      </c>
      <c r="D19" s="290">
        <f>D17-D18</f>
        <v>0</v>
      </c>
      <c r="E19" s="290">
        <f>E17-E18</f>
        <v>0</v>
      </c>
      <c r="F19" s="28"/>
      <c r="G19" s="26"/>
      <c r="H19" s="3"/>
      <c r="I19" s="16"/>
      <c r="J19" s="16"/>
      <c r="K19" s="16"/>
    </row>
    <row r="20" spans="1:11" x14ac:dyDescent="0.25">
      <c r="A20" s="286" t="s">
        <v>341</v>
      </c>
      <c r="B20" s="275"/>
      <c r="C20" s="283">
        <f>'2 Cont RE'!B17</f>
        <v>0</v>
      </c>
      <c r="D20" s="283">
        <f>'2 Cont RE'!C17</f>
        <v>0</v>
      </c>
      <c r="E20" s="283">
        <f>'2 Cont RE'!D17</f>
        <v>0</v>
      </c>
      <c r="F20" s="28"/>
      <c r="G20" s="26"/>
      <c r="H20" s="3"/>
      <c r="I20" s="16"/>
      <c r="J20" s="16"/>
      <c r="K20" s="16"/>
    </row>
    <row r="21" spans="1:11" s="11" customFormat="1" x14ac:dyDescent="0.25">
      <c r="A21" s="286" t="s">
        <v>342</v>
      </c>
      <c r="B21" s="287"/>
      <c r="C21" s="288">
        <f>'2 Cont RE'!B18</f>
        <v>0</v>
      </c>
      <c r="D21" s="288">
        <f>'2 Cont RE'!C18</f>
        <v>0</v>
      </c>
      <c r="E21" s="288">
        <f>'2 Cont RE'!D18</f>
        <v>0</v>
      </c>
      <c r="F21" s="28"/>
      <c r="G21" s="26"/>
      <c r="H21" s="2"/>
      <c r="I21" s="17"/>
      <c r="J21" s="17"/>
      <c r="K21" s="17"/>
    </row>
    <row r="22" spans="1:11" s="11" customFormat="1" ht="31.5" x14ac:dyDescent="0.25">
      <c r="A22" s="284" t="s">
        <v>343</v>
      </c>
      <c r="B22" s="289" t="str">
        <f>CONCATENATE(A20," - ",A21)</f>
        <v>Venituri din activităţile cu destinaţie specială - Cheltuieli privind activităţile cu destinaţie specială</v>
      </c>
      <c r="C22" s="290">
        <f>C20-C21</f>
        <v>0</v>
      </c>
      <c r="D22" s="290">
        <f>D20-D21</f>
        <v>0</v>
      </c>
      <c r="E22" s="290">
        <f>E20-E21</f>
        <v>0</v>
      </c>
      <c r="F22" s="28"/>
      <c r="G22" s="26"/>
      <c r="H22" s="2"/>
      <c r="I22" s="17"/>
      <c r="J22" s="17"/>
      <c r="K22" s="17"/>
    </row>
    <row r="23" spans="1:11" x14ac:dyDescent="0.25">
      <c r="A23" s="286" t="s">
        <v>426</v>
      </c>
      <c r="B23" s="287"/>
      <c r="C23" s="291">
        <f>'2 Cont RE'!B22</f>
        <v>0</v>
      </c>
      <c r="D23" s="291">
        <f>'2 Cont RE'!C22</f>
        <v>0</v>
      </c>
      <c r="E23" s="291">
        <f>'2 Cont RE'!D22</f>
        <v>0</v>
      </c>
      <c r="F23" s="28"/>
      <c r="G23" s="26"/>
      <c r="H23" s="3"/>
      <c r="I23" s="16"/>
      <c r="J23" s="16"/>
      <c r="K23" s="16"/>
    </row>
    <row r="24" spans="1:11" s="4" customFormat="1" x14ac:dyDescent="0.25">
      <c r="A24" s="286" t="s">
        <v>427</v>
      </c>
      <c r="B24" s="287"/>
      <c r="C24" s="288">
        <f>'2 Cont RE'!B23</f>
        <v>0</v>
      </c>
      <c r="D24" s="288">
        <f>'2 Cont RE'!C23</f>
        <v>0</v>
      </c>
      <c r="E24" s="288">
        <f>'2 Cont RE'!D23</f>
        <v>0</v>
      </c>
      <c r="F24" s="28"/>
      <c r="G24" s="26"/>
      <c r="H24" s="2"/>
      <c r="I24" s="17"/>
      <c r="J24" s="17"/>
      <c r="K24" s="17"/>
    </row>
    <row r="25" spans="1:11" s="4" customFormat="1" ht="31.5" x14ac:dyDescent="0.25">
      <c r="A25" s="284" t="s">
        <v>346</v>
      </c>
      <c r="B25" s="289" t="str">
        <f>CONCATENATE(A23," - ",A24)</f>
        <v>Venituri din activităţile economice - Cheltuieli privind activităţile economice</v>
      </c>
      <c r="C25" s="290">
        <f>C23-C24</f>
        <v>0</v>
      </c>
      <c r="D25" s="290">
        <f>D23-D24</f>
        <v>0</v>
      </c>
      <c r="E25" s="290">
        <f>E23-E24</f>
        <v>0</v>
      </c>
      <c r="F25" s="28"/>
      <c r="G25" s="26"/>
      <c r="H25" s="2"/>
      <c r="I25" s="17"/>
      <c r="J25" s="17"/>
      <c r="K25" s="17"/>
    </row>
    <row r="26" spans="1:11" ht="18.75" customHeight="1" x14ac:dyDescent="0.25">
      <c r="A26" s="286" t="s">
        <v>27</v>
      </c>
      <c r="B26" s="287"/>
      <c r="C26" s="288">
        <f>C17+C20+C23</f>
        <v>0</v>
      </c>
      <c r="D26" s="288">
        <f t="shared" ref="D26:E26" si="2">D17+D20+D23</f>
        <v>0</v>
      </c>
      <c r="E26" s="288">
        <f t="shared" si="2"/>
        <v>0</v>
      </c>
      <c r="F26" s="28"/>
      <c r="G26" s="26"/>
      <c r="H26" s="3"/>
      <c r="I26" s="16"/>
      <c r="J26" s="16"/>
      <c r="K26" s="16"/>
    </row>
    <row r="27" spans="1:11" x14ac:dyDescent="0.25">
      <c r="A27" s="286" t="s">
        <v>28</v>
      </c>
      <c r="B27" s="287"/>
      <c r="C27" s="288">
        <f>C18+C21+C24</f>
        <v>0</v>
      </c>
      <c r="D27" s="288">
        <f t="shared" ref="D27:E27" si="3">D18+D21+D24</f>
        <v>0</v>
      </c>
      <c r="E27" s="288">
        <f t="shared" si="3"/>
        <v>0</v>
      </c>
      <c r="F27" s="28"/>
      <c r="G27" s="26"/>
    </row>
    <row r="28" spans="1:11" x14ac:dyDescent="0.25">
      <c r="A28" s="284" t="s">
        <v>347</v>
      </c>
      <c r="B28" s="289" t="str">
        <f>CONCATENATE(A26," - ",A27)</f>
        <v>Venituri totale - Cheltuieli totale</v>
      </c>
      <c r="C28" s="290">
        <f>C26-C27</f>
        <v>0</v>
      </c>
      <c r="D28" s="290">
        <f>D26-D27</f>
        <v>0</v>
      </c>
      <c r="E28" s="290">
        <f>E26-E27</f>
        <v>0</v>
      </c>
      <c r="F28" s="28"/>
      <c r="G28" s="26"/>
      <c r="H28" s="3"/>
      <c r="I28" s="16"/>
      <c r="J28" s="16"/>
      <c r="K28" s="16"/>
    </row>
    <row r="29" spans="1:11" ht="47.25" x14ac:dyDescent="0.25">
      <c r="A29" s="284" t="s">
        <v>615</v>
      </c>
      <c r="B29" s="289" t="s">
        <v>616</v>
      </c>
      <c r="C29" s="306" t="str">
        <f>IFERROR(('2 Cont RE'!B12+'2 Cont RE'!B22)/'2 Cont RE'!B27,"")</f>
        <v/>
      </c>
      <c r="D29" s="306" t="str">
        <f>IFERROR(('2 Cont RE'!C12+'2 Cont RE'!C22)/'2 Cont RE'!C27,"")</f>
        <v/>
      </c>
      <c r="E29" s="306" t="str">
        <f>IFERROR(('2 Cont RE'!D12+'2 Cont RE'!D22)/'2 Cont RE'!D27,"")</f>
        <v/>
      </c>
      <c r="F29" s="28"/>
      <c r="G29" s="26"/>
      <c r="H29" s="3"/>
      <c r="I29" s="16"/>
      <c r="J29" s="16"/>
      <c r="K29" s="16"/>
    </row>
    <row r="30" spans="1:11" ht="47.25" customHeight="1" x14ac:dyDescent="0.25">
      <c r="A30" s="716" t="s">
        <v>348</v>
      </c>
      <c r="B30" s="716"/>
      <c r="F30" s="28"/>
      <c r="G30" s="26"/>
      <c r="H30" s="3"/>
      <c r="I30" s="16"/>
      <c r="J30" s="16"/>
      <c r="K30" s="16"/>
    </row>
    <row r="31" spans="1:11" ht="81.75" customHeight="1" x14ac:dyDescent="0.25">
      <c r="A31" s="715" t="s">
        <v>628</v>
      </c>
      <c r="B31" s="715"/>
      <c r="C31" s="715"/>
      <c r="D31" s="715"/>
      <c r="E31" s="715"/>
      <c r="F31" s="28"/>
      <c r="G31" s="26"/>
      <c r="H31" s="3"/>
      <c r="I31" s="16"/>
      <c r="J31" s="16"/>
      <c r="K31" s="16"/>
    </row>
    <row r="32" spans="1:11" ht="21" customHeight="1" x14ac:dyDescent="0.25">
      <c r="A32" s="292"/>
      <c r="B32" s="275" t="s">
        <v>164</v>
      </c>
      <c r="C32" s="293" t="str">
        <f>C16</f>
        <v>N-2</v>
      </c>
      <c r="D32" s="293" t="str">
        <f>D16</f>
        <v>N-1</v>
      </c>
      <c r="E32" s="293" t="str">
        <f>E16</f>
        <v>N</v>
      </c>
      <c r="F32" s="28"/>
      <c r="G32" s="26"/>
      <c r="H32" s="3"/>
      <c r="I32" s="16"/>
      <c r="J32" s="16"/>
      <c r="K32" s="16"/>
    </row>
    <row r="33" spans="1:11" s="4" customFormat="1" x14ac:dyDescent="0.25">
      <c r="A33" s="717" t="s">
        <v>349</v>
      </c>
      <c r="B33" s="718"/>
      <c r="C33" s="718"/>
      <c r="D33" s="718"/>
      <c r="E33" s="719"/>
      <c r="F33" s="28"/>
      <c r="G33" s="26"/>
      <c r="H33" s="2"/>
      <c r="I33" s="17"/>
      <c r="J33" s="17"/>
      <c r="K33" s="17"/>
    </row>
    <row r="34" spans="1:11" s="238" customFormat="1" x14ac:dyDescent="0.25">
      <c r="A34" s="294" t="s">
        <v>338</v>
      </c>
      <c r="B34" s="295" t="s">
        <v>444</v>
      </c>
      <c r="C34" s="296" t="str">
        <f>IFERROR('Analiza financiara-extinsa'!B26/'Analiza financiara-extinsa'!B35,"")</f>
        <v/>
      </c>
      <c r="D34" s="296" t="str">
        <f>IFERROR('Analiza financiara-extinsa'!C26/'Analiza financiara-extinsa'!C35,"")</f>
        <v/>
      </c>
      <c r="E34" s="296" t="str">
        <f>IFERROR('Analiza financiara-extinsa'!D26/'Analiza financiara-extinsa'!D35,"")</f>
        <v/>
      </c>
      <c r="F34" s="237"/>
      <c r="G34" s="30"/>
      <c r="H34" s="8"/>
      <c r="I34" s="144"/>
      <c r="J34" s="144"/>
      <c r="K34" s="144"/>
    </row>
    <row r="35" spans="1:11" s="238" customFormat="1" x14ac:dyDescent="0.25">
      <c r="A35" s="294" t="s">
        <v>341</v>
      </c>
      <c r="B35" s="295" t="s">
        <v>445</v>
      </c>
      <c r="C35" s="296" t="str">
        <f>IFERROR('Analiza financiara-extinsa'!B29/'Analiza financiara-extinsa'!B35,"")</f>
        <v/>
      </c>
      <c r="D35" s="296" t="str">
        <f>IFERROR('Analiza financiara-extinsa'!C29/'Analiza financiara-extinsa'!C35,"")</f>
        <v/>
      </c>
      <c r="E35" s="296" t="str">
        <f>IFERROR('Analiza financiara-extinsa'!D29/'Analiza financiara-extinsa'!D35,"")</f>
        <v/>
      </c>
      <c r="F35" s="237"/>
      <c r="G35" s="30"/>
      <c r="H35" s="8"/>
      <c r="I35" s="144"/>
      <c r="J35" s="144"/>
      <c r="K35" s="144"/>
    </row>
    <row r="36" spans="1:11" s="238" customFormat="1" x14ac:dyDescent="0.25">
      <c r="A36" s="294" t="s">
        <v>426</v>
      </c>
      <c r="B36" s="295" t="s">
        <v>446</v>
      </c>
      <c r="C36" s="297" t="str">
        <f>IFERROR('Analiza financiara-extinsa'!B32/'Analiza financiara-extinsa'!B35,"")</f>
        <v/>
      </c>
      <c r="D36" s="297" t="str">
        <f>IFERROR('Analiza financiara-extinsa'!C32/'Analiza financiara-extinsa'!C35,"")</f>
        <v/>
      </c>
      <c r="E36" s="297" t="str">
        <f>IFERROR('Analiza financiara-extinsa'!D32/'Analiza financiara-extinsa'!D35,"")</f>
        <v/>
      </c>
      <c r="F36" s="237"/>
      <c r="G36" s="30"/>
      <c r="H36" s="8"/>
      <c r="I36" s="144"/>
      <c r="J36" s="144"/>
      <c r="K36" s="144"/>
    </row>
    <row r="37" spans="1:11" s="238" customFormat="1" x14ac:dyDescent="0.25">
      <c r="A37" s="720" t="s">
        <v>350</v>
      </c>
      <c r="B37" s="721"/>
      <c r="C37" s="721"/>
      <c r="D37" s="721"/>
      <c r="E37" s="722"/>
      <c r="F37" s="237"/>
      <c r="G37" s="30"/>
      <c r="H37" s="8"/>
      <c r="I37" s="144"/>
      <c r="J37" s="144"/>
      <c r="K37" s="144"/>
    </row>
    <row r="38" spans="1:11" s="238" customFormat="1" ht="19.5" customHeight="1" x14ac:dyDescent="0.25">
      <c r="A38" s="294" t="s">
        <v>339</v>
      </c>
      <c r="B38" s="295" t="s">
        <v>447</v>
      </c>
      <c r="C38" s="296" t="str">
        <f>IFERROR('Analiza financiara-extinsa'!B27/'Analiza financiara-extinsa'!B36,"")</f>
        <v/>
      </c>
      <c r="D38" s="296" t="str">
        <f>IFERROR('Analiza financiara-extinsa'!C27/'Analiza financiara-extinsa'!C36,"")</f>
        <v/>
      </c>
      <c r="E38" s="296" t="str">
        <f>IFERROR('Analiza financiara-extinsa'!D27/'Analiza financiara-extinsa'!D36,"")</f>
        <v/>
      </c>
      <c r="F38" s="237"/>
      <c r="G38" s="30"/>
      <c r="H38" s="8"/>
      <c r="I38" s="144"/>
      <c r="J38" s="144"/>
      <c r="K38" s="144"/>
    </row>
    <row r="39" spans="1:11" s="238" customFormat="1" ht="19.5" customHeight="1" x14ac:dyDescent="0.25">
      <c r="A39" s="294" t="s">
        <v>342</v>
      </c>
      <c r="B39" s="295" t="s">
        <v>448</v>
      </c>
      <c r="C39" s="296" t="str">
        <f>IFERROR('Analiza financiara-extinsa'!B30/'Analiza financiara-extinsa'!B36,"")</f>
        <v/>
      </c>
      <c r="D39" s="296" t="str">
        <f>IFERROR('Analiza financiara-extinsa'!C30/'Analiza financiara-extinsa'!C36,"")</f>
        <v/>
      </c>
      <c r="E39" s="296" t="str">
        <f>IFERROR('Analiza financiara-extinsa'!D30/'Analiza financiara-extinsa'!D36,"")</f>
        <v/>
      </c>
      <c r="F39" s="237"/>
      <c r="G39" s="30"/>
      <c r="H39" s="8"/>
      <c r="I39" s="144"/>
      <c r="J39" s="144"/>
      <c r="K39" s="144"/>
    </row>
    <row r="40" spans="1:11" s="238" customFormat="1" x14ac:dyDescent="0.25">
      <c r="A40" s="294" t="s">
        <v>427</v>
      </c>
      <c r="B40" s="295" t="s">
        <v>449</v>
      </c>
      <c r="C40" s="296" t="str">
        <f>IFERROR('Analiza financiara-extinsa'!B33/'Analiza financiara-extinsa'!B36,"")</f>
        <v/>
      </c>
      <c r="D40" s="296" t="str">
        <f>IFERROR('Analiza financiara-extinsa'!C33/'Analiza financiara-extinsa'!C36,"")</f>
        <v/>
      </c>
      <c r="E40" s="296" t="str">
        <f>IFERROR('Analiza financiara-extinsa'!D33/'Analiza financiara-extinsa'!D36,"")</f>
        <v/>
      </c>
      <c r="F40" s="237"/>
      <c r="G40" s="30"/>
      <c r="H40" s="8"/>
      <c r="I40" s="144"/>
      <c r="J40" s="144"/>
      <c r="K40" s="144"/>
    </row>
    <row r="41" spans="1:11" x14ac:dyDescent="0.25">
      <c r="A41" s="236"/>
      <c r="B41" s="234"/>
      <c r="C41" s="138"/>
      <c r="D41" s="138"/>
      <c r="E41" s="138"/>
      <c r="F41" s="28"/>
      <c r="G41" s="26"/>
      <c r="H41" s="3"/>
      <c r="I41" s="16"/>
      <c r="J41" s="16"/>
      <c r="K41" s="16"/>
    </row>
    <row r="42" spans="1:11" x14ac:dyDescent="0.25">
      <c r="A42" s="26"/>
      <c r="C42" s="25"/>
      <c r="D42" s="25"/>
      <c r="E42" s="25"/>
      <c r="F42" s="28"/>
      <c r="G42" s="26"/>
    </row>
    <row r="43" spans="1:11" s="159" customFormat="1" ht="20.25" x14ac:dyDescent="0.3">
      <c r="A43" s="713" t="s">
        <v>44</v>
      </c>
      <c r="B43" s="713"/>
      <c r="C43" s="713"/>
      <c r="D43" s="713"/>
      <c r="E43" s="713"/>
      <c r="F43" s="175"/>
      <c r="G43" s="160"/>
      <c r="H43" s="176"/>
      <c r="I43" s="176"/>
      <c r="J43" s="176"/>
      <c r="K43" s="176"/>
    </row>
    <row r="44" spans="1:11" s="159" customFormat="1" x14ac:dyDescent="0.25">
      <c r="A44" s="177"/>
      <c r="B44" s="178"/>
      <c r="F44" s="175"/>
      <c r="G44" s="160"/>
      <c r="H44" s="176"/>
      <c r="I44" s="176"/>
      <c r="J44" s="176"/>
      <c r="K44" s="176"/>
    </row>
    <row r="45" spans="1:11" s="159" customFormat="1" ht="19.5" x14ac:dyDescent="0.35">
      <c r="A45" s="180" t="s">
        <v>45</v>
      </c>
      <c r="B45" s="181"/>
      <c r="C45" s="160"/>
      <c r="D45" s="160"/>
      <c r="E45" s="160"/>
      <c r="F45" s="175"/>
      <c r="G45" s="160"/>
      <c r="H45" s="176"/>
      <c r="I45" s="176"/>
      <c r="J45" s="176"/>
      <c r="K45" s="176"/>
    </row>
    <row r="46" spans="1:11" s="159" customFormat="1" ht="63" customHeight="1" x14ac:dyDescent="0.25">
      <c r="A46" s="715" t="s">
        <v>405</v>
      </c>
      <c r="B46" s="715"/>
      <c r="C46" s="715"/>
      <c r="D46" s="715"/>
      <c r="E46" s="715"/>
      <c r="F46" s="175"/>
      <c r="G46" s="160"/>
      <c r="H46" s="176"/>
      <c r="I46" s="176"/>
      <c r="J46" s="176"/>
      <c r="K46" s="176"/>
    </row>
    <row r="47" spans="1:11" s="159" customFormat="1" ht="20.25" customHeight="1" x14ac:dyDescent="0.25">
      <c r="A47" s="298"/>
      <c r="B47" s="275" t="s">
        <v>164</v>
      </c>
      <c r="C47" s="299" t="str">
        <f>[1]Bilant!B9</f>
        <v>N-2</v>
      </c>
      <c r="D47" s="299" t="str">
        <f>[1]Bilant!C9</f>
        <v>N-1</v>
      </c>
      <c r="E47" s="299" t="str">
        <f>[1]Bilant!D9</f>
        <v>N</v>
      </c>
      <c r="F47" s="175"/>
      <c r="G47" s="160"/>
      <c r="H47" s="176"/>
      <c r="I47" s="176"/>
      <c r="J47" s="176"/>
      <c r="K47" s="176"/>
    </row>
    <row r="48" spans="1:11" s="159" customFormat="1" x14ac:dyDescent="0.25">
      <c r="A48" s="300" t="s">
        <v>351</v>
      </c>
      <c r="B48" s="276" t="s">
        <v>352</v>
      </c>
      <c r="C48" s="301" t="str">
        <f>IFERROR(C19/C$26,"")</f>
        <v/>
      </c>
      <c r="D48" s="301" t="str">
        <f>IFERROR(D19/D$26,"")</f>
        <v/>
      </c>
      <c r="E48" s="301" t="str">
        <f>IFERROR(E19/E$26,"")</f>
        <v/>
      </c>
      <c r="F48" s="175"/>
      <c r="G48" s="160"/>
      <c r="H48" s="176"/>
      <c r="I48" s="176"/>
      <c r="J48" s="176"/>
      <c r="K48" s="176"/>
    </row>
    <row r="49" spans="1:15" s="159" customFormat="1" x14ac:dyDescent="0.25">
      <c r="A49" s="300" t="s">
        <v>353</v>
      </c>
      <c r="B49" s="276" t="s">
        <v>354</v>
      </c>
      <c r="C49" s="301" t="str">
        <f>IFERROR(C22/C$26,"")</f>
        <v/>
      </c>
      <c r="D49" s="301" t="str">
        <f>IFERROR(D22/D$26,"")</f>
        <v/>
      </c>
      <c r="E49" s="301" t="str">
        <f>IFERROR(E22/E$26,"")</f>
        <v/>
      </c>
      <c r="F49" s="175"/>
      <c r="G49" s="160"/>
      <c r="H49" s="176"/>
      <c r="I49" s="176"/>
      <c r="J49" s="176"/>
      <c r="K49" s="176"/>
    </row>
    <row r="50" spans="1:15" s="159" customFormat="1" x14ac:dyDescent="0.25">
      <c r="A50" s="300" t="s">
        <v>355</v>
      </c>
      <c r="B50" s="276" t="s">
        <v>356</v>
      </c>
      <c r="C50" s="301" t="str">
        <f>IFERROR(C25/C$26,"")</f>
        <v/>
      </c>
      <c r="D50" s="301" t="str">
        <f>IFERROR(D25/D$26,"")</f>
        <v/>
      </c>
      <c r="E50" s="301" t="str">
        <f>IFERROR(E25/E$26,"")</f>
        <v/>
      </c>
      <c r="F50" s="175"/>
      <c r="G50" s="160"/>
      <c r="H50" s="176"/>
      <c r="I50" s="176"/>
      <c r="J50" s="176"/>
      <c r="K50" s="176"/>
    </row>
    <row r="51" spans="1:15" s="159" customFormat="1" x14ac:dyDescent="0.25">
      <c r="A51" s="300" t="s">
        <v>357</v>
      </c>
      <c r="B51" s="276" t="s">
        <v>358</v>
      </c>
      <c r="C51" s="301" t="str">
        <f>IFERROR(C28/C$26,"")</f>
        <v/>
      </c>
      <c r="D51" s="301" t="str">
        <f>IFERROR(D28/D$26,"")</f>
        <v/>
      </c>
      <c r="E51" s="301" t="str">
        <f>IFERROR(E28/E$26,"")</f>
        <v/>
      </c>
      <c r="F51" s="175"/>
      <c r="G51" s="160"/>
      <c r="H51" s="176"/>
      <c r="I51" s="176"/>
      <c r="J51" s="176"/>
      <c r="K51" s="176"/>
    </row>
    <row r="52" spans="1:15" s="159" customFormat="1" ht="19.5" x14ac:dyDescent="0.35">
      <c r="A52" s="182" t="s">
        <v>44</v>
      </c>
      <c r="B52" s="183"/>
      <c r="C52" s="184"/>
      <c r="D52" s="184"/>
      <c r="E52" s="184"/>
      <c r="F52" s="177"/>
      <c r="G52" s="177"/>
      <c r="H52" s="176"/>
      <c r="I52" s="176"/>
      <c r="J52" s="176"/>
      <c r="K52" s="176"/>
      <c r="L52" s="185"/>
      <c r="M52" s="185"/>
      <c r="N52" s="185"/>
      <c r="O52" s="185"/>
    </row>
    <row r="53" spans="1:15" s="159" customFormat="1" ht="46.5" customHeight="1" x14ac:dyDescent="0.2">
      <c r="A53" s="715" t="s">
        <v>406</v>
      </c>
      <c r="B53" s="715"/>
      <c r="C53" s="715"/>
      <c r="D53" s="715"/>
      <c r="E53" s="715"/>
      <c r="F53" s="177"/>
      <c r="G53" s="177"/>
      <c r="H53" s="176"/>
      <c r="I53" s="176"/>
      <c r="J53" s="176"/>
      <c r="K53" s="176"/>
      <c r="L53" s="185"/>
      <c r="M53" s="185"/>
      <c r="N53" s="185"/>
      <c r="O53" s="185"/>
    </row>
    <row r="54" spans="1:15" s="159" customFormat="1" x14ac:dyDescent="0.25">
      <c r="A54" s="298"/>
      <c r="B54" s="275" t="s">
        <v>164</v>
      </c>
      <c r="C54" s="299" t="str">
        <f>C47</f>
        <v>N-2</v>
      </c>
      <c r="D54" s="299" t="str">
        <f t="shared" ref="D54:E54" si="4">D47</f>
        <v>N-1</v>
      </c>
      <c r="E54" s="299" t="str">
        <f t="shared" si="4"/>
        <v>N</v>
      </c>
      <c r="F54" s="177"/>
      <c r="G54" s="177"/>
      <c r="H54" s="176"/>
      <c r="I54" s="176"/>
      <c r="J54" s="176"/>
      <c r="K54" s="176"/>
      <c r="L54" s="185"/>
      <c r="M54" s="185"/>
      <c r="N54" s="185"/>
      <c r="O54" s="185"/>
    </row>
    <row r="55" spans="1:15" s="159" customFormat="1" x14ac:dyDescent="0.25">
      <c r="A55" s="300" t="s">
        <v>169</v>
      </c>
      <c r="B55" s="276" t="s">
        <v>359</v>
      </c>
      <c r="C55" s="302" t="str">
        <f>IFERROR('Analiza financiara-extinsa'!B37/'Analiza financiara-extinsa'!B19,"")</f>
        <v/>
      </c>
      <c r="D55" s="302" t="str">
        <f>IFERROR('Analiza financiara-extinsa'!C37/'Analiza financiara-extinsa'!C19,"")</f>
        <v/>
      </c>
      <c r="E55" s="302" t="str">
        <f>IFERROR('Analiza financiara-extinsa'!D37/'Analiza financiara-extinsa'!D19,"")</f>
        <v/>
      </c>
      <c r="F55" s="176"/>
      <c r="G55" s="176"/>
      <c r="H55" s="176"/>
      <c r="I55" s="176"/>
      <c r="J55" s="176"/>
      <c r="K55" s="176"/>
    </row>
    <row r="56" spans="1:15" s="187" customFormat="1" x14ac:dyDescent="0.25">
      <c r="A56" s="300" t="s">
        <v>360</v>
      </c>
      <c r="B56" s="276" t="s">
        <v>361</v>
      </c>
      <c r="C56" s="302" t="str">
        <f>IFERROR('Analiza financiara-extinsa'!B37/'Analiza financiara-extinsa'!B18,"")</f>
        <v/>
      </c>
      <c r="D56" s="302" t="str">
        <f>IFERROR('Analiza financiara-extinsa'!C37/'Analiza financiara-extinsa'!C18,"")</f>
        <v/>
      </c>
      <c r="E56" s="302" t="str">
        <f>IFERROR('Analiza financiara-extinsa'!D37/'Analiza financiara-extinsa'!D18,"")</f>
        <v/>
      </c>
      <c r="F56" s="186"/>
      <c r="G56" s="186"/>
      <c r="L56" s="188"/>
      <c r="M56" s="166"/>
      <c r="N56" s="166"/>
      <c r="O56" s="166"/>
    </row>
    <row r="57" spans="1:15" s="159" customFormat="1" x14ac:dyDescent="0.2">
      <c r="A57" s="177"/>
      <c r="B57" s="178"/>
      <c r="C57" s="177"/>
      <c r="D57" s="177"/>
      <c r="E57" s="177"/>
      <c r="F57" s="184"/>
      <c r="G57" s="184"/>
      <c r="H57" s="176"/>
      <c r="I57" s="176"/>
      <c r="J57" s="176"/>
      <c r="K57" s="176"/>
      <c r="L57" s="189"/>
      <c r="M57" s="185"/>
      <c r="N57" s="185"/>
      <c r="O57" s="185"/>
    </row>
    <row r="58" spans="1:15" s="159" customFormat="1" x14ac:dyDescent="0.25">
      <c r="A58" s="166"/>
      <c r="B58" s="190"/>
      <c r="C58" s="166"/>
      <c r="D58" s="166"/>
      <c r="E58" s="166"/>
      <c r="F58" s="184"/>
      <c r="G58" s="184"/>
      <c r="H58" s="176"/>
      <c r="I58" s="176"/>
      <c r="J58" s="176"/>
      <c r="K58" s="176"/>
      <c r="L58" s="189"/>
      <c r="M58" s="185"/>
      <c r="N58" s="185"/>
      <c r="O58" s="185"/>
    </row>
    <row r="59" spans="1:15" s="159" customFormat="1" ht="19.5" hidden="1" x14ac:dyDescent="0.35">
      <c r="A59" s="191" t="s">
        <v>160</v>
      </c>
      <c r="B59" s="192"/>
      <c r="C59" s="193"/>
      <c r="D59" s="193"/>
      <c r="E59" s="193"/>
      <c r="F59" s="184"/>
      <c r="G59" s="184"/>
      <c r="H59" s="176"/>
      <c r="I59" s="176"/>
      <c r="J59" s="176"/>
      <c r="K59" s="176"/>
      <c r="L59" s="189"/>
    </row>
    <row r="60" spans="1:15" s="159" customFormat="1" ht="58.5" hidden="1" customHeight="1" x14ac:dyDescent="0.2">
      <c r="A60" s="715" t="s">
        <v>407</v>
      </c>
      <c r="B60" s="715"/>
      <c r="C60" s="715"/>
      <c r="D60" s="715"/>
      <c r="E60" s="715"/>
      <c r="F60" s="184"/>
      <c r="G60" s="184"/>
      <c r="H60" s="176"/>
      <c r="I60" s="176"/>
      <c r="J60" s="176"/>
      <c r="K60" s="176"/>
      <c r="L60" s="189"/>
    </row>
    <row r="61" spans="1:15" s="159" customFormat="1" ht="19.5" hidden="1" x14ac:dyDescent="0.35">
      <c r="A61" s="182"/>
      <c r="B61" s="195" t="s">
        <v>164</v>
      </c>
      <c r="C61" s="179" t="str">
        <f>C54</f>
        <v>N-2</v>
      </c>
      <c r="D61" s="179" t="str">
        <f t="shared" ref="D61:E61" si="5">D54</f>
        <v>N-1</v>
      </c>
      <c r="E61" s="179" t="str">
        <f t="shared" si="5"/>
        <v>N</v>
      </c>
      <c r="F61" s="184"/>
      <c r="G61" s="184"/>
      <c r="H61" s="176"/>
      <c r="I61" s="176"/>
      <c r="J61" s="176"/>
      <c r="K61" s="176"/>
      <c r="L61" s="189"/>
    </row>
    <row r="62" spans="1:15" s="159" customFormat="1" hidden="1" x14ac:dyDescent="0.25">
      <c r="A62" s="172" t="s">
        <v>51</v>
      </c>
      <c r="B62" s="174"/>
      <c r="C62" s="160"/>
      <c r="D62" s="160"/>
      <c r="E62" s="160"/>
      <c r="F62" s="184"/>
      <c r="G62" s="184"/>
      <c r="H62" s="176"/>
      <c r="I62" s="176"/>
      <c r="J62" s="176"/>
      <c r="K62" s="176"/>
      <c r="L62" s="189"/>
    </row>
    <row r="63" spans="1:15" s="187" customFormat="1" hidden="1" x14ac:dyDescent="0.25">
      <c r="A63" s="186" t="s">
        <v>46</v>
      </c>
      <c r="B63" s="174" t="s">
        <v>362</v>
      </c>
      <c r="C63" s="194" t="str">
        <f>IFERROR('Analiza financiara-extinsa'!B19*360/'Analiza financiara-extinsa'!B35,"")</f>
        <v/>
      </c>
      <c r="D63" s="194" t="str">
        <f>IFERROR('Analiza financiara-extinsa'!C19*360/'Analiza financiara-extinsa'!C35,"")</f>
        <v/>
      </c>
      <c r="E63" s="194" t="str">
        <f>IFERROR('Analiza financiara-extinsa'!D19*360/'Analiza financiara-extinsa'!D35,"")</f>
        <v/>
      </c>
      <c r="F63" s="186"/>
      <c r="G63" s="186"/>
      <c r="L63" s="188"/>
    </row>
    <row r="64" spans="1:15" s="159" customFormat="1" hidden="1" x14ac:dyDescent="0.25">
      <c r="A64" s="186" t="s">
        <v>47</v>
      </c>
      <c r="B64" s="174" t="s">
        <v>363</v>
      </c>
      <c r="C64" s="194" t="str">
        <f>IFERROR('Analiza financiara-extinsa'!B5*360/'Analiza financiara-extinsa'!B35,"")</f>
        <v/>
      </c>
      <c r="D64" s="194" t="str">
        <f>IFERROR('Analiza financiara-extinsa'!C5*360/'Analiza financiara-extinsa'!C35,"")</f>
        <v/>
      </c>
      <c r="E64" s="194" t="str">
        <f>IFERROR('Analiza financiara-extinsa'!D5*360/'Analiza financiara-extinsa'!D35,"")</f>
        <v/>
      </c>
      <c r="F64" s="184"/>
      <c r="G64" s="184"/>
      <c r="H64" s="176"/>
      <c r="I64" s="176"/>
      <c r="J64" s="176"/>
      <c r="K64" s="176"/>
      <c r="L64" s="189"/>
    </row>
    <row r="65" spans="1:12" hidden="1" x14ac:dyDescent="0.25">
      <c r="A65" s="30" t="s">
        <v>50</v>
      </c>
      <c r="B65" s="170" t="s">
        <v>364</v>
      </c>
      <c r="C65" s="38" t="str">
        <f>IFERROR('Analiza financiara-extinsa'!B6*360/'Analiza financiara-extinsa'!B35,"")</f>
        <v/>
      </c>
      <c r="D65" s="38" t="str">
        <f>IFERROR('Analiza financiara-extinsa'!C6*360/'Analiza financiara-extinsa'!C35,"")</f>
        <v/>
      </c>
      <c r="E65" s="38" t="str">
        <f>IFERROR('Analiza financiara-extinsa'!D6*360/'Analiza financiara-extinsa'!D35,"")</f>
        <v/>
      </c>
      <c r="F65" s="33"/>
      <c r="G65" s="33"/>
      <c r="L65" s="10"/>
    </row>
    <row r="66" spans="1:12" hidden="1" x14ac:dyDescent="0.25">
      <c r="A66" s="30" t="s">
        <v>48</v>
      </c>
      <c r="B66" s="170" t="s">
        <v>365</v>
      </c>
      <c r="C66" s="37" t="str">
        <f>IFERROR('Analiza financiara-extinsa'!B7*360/'Analiza financiara-extinsa'!B35,"")</f>
        <v/>
      </c>
      <c r="D66" s="37" t="str">
        <f>IFERROR('Analiza financiara-extinsa'!C7*360/'Analiza financiara-extinsa'!C35,"")</f>
        <v/>
      </c>
      <c r="E66" s="37" t="str">
        <f>IFERROR('Analiza financiara-extinsa'!D7*360/'Analiza financiara-extinsa'!D35,"")</f>
        <v/>
      </c>
      <c r="F66" s="33"/>
      <c r="G66" s="33"/>
      <c r="H66" s="30"/>
      <c r="I66" s="33"/>
      <c r="J66" s="33"/>
      <c r="K66" s="33"/>
      <c r="L66" s="10"/>
    </row>
    <row r="67" spans="1:12" s="22" customFormat="1" hidden="1" x14ac:dyDescent="0.25">
      <c r="A67" s="47" t="s">
        <v>49</v>
      </c>
      <c r="B67" s="171" t="s">
        <v>366</v>
      </c>
      <c r="C67" s="196" t="str">
        <f>IFERROR('Analiza financiara-extinsa'!B8*360/'Analiza financiara-extinsa'!B35,"")</f>
        <v/>
      </c>
      <c r="D67" s="196" t="str">
        <f>IFERROR('Analiza financiara-extinsa'!C8*360/'Analiza financiara-extinsa'!C35,"")</f>
        <v/>
      </c>
      <c r="E67" s="196" t="str">
        <f>IFERROR('Analiza financiara-extinsa'!D8*360/'Analiza financiara-extinsa'!D35,"")</f>
        <v/>
      </c>
      <c r="F67" s="34"/>
      <c r="G67" s="34"/>
      <c r="H67" s="34"/>
      <c r="I67" s="34"/>
      <c r="J67" s="34"/>
      <c r="K67" s="34"/>
      <c r="L67" s="7"/>
    </row>
    <row r="68" spans="1:12" hidden="1" x14ac:dyDescent="0.25">
      <c r="A68" s="36" t="s">
        <v>52</v>
      </c>
      <c r="B68" s="170"/>
      <c r="C68" s="26"/>
      <c r="D68" s="26"/>
      <c r="E68" s="26"/>
      <c r="F68" s="33"/>
      <c r="G68" s="33"/>
      <c r="H68" s="33"/>
      <c r="I68" s="33"/>
      <c r="J68" s="33"/>
      <c r="K68" s="33"/>
      <c r="L68" s="10"/>
    </row>
    <row r="69" spans="1:12" s="11" customFormat="1" hidden="1" x14ac:dyDescent="0.25">
      <c r="A69" s="30" t="s">
        <v>53</v>
      </c>
      <c r="B69" s="170" t="s">
        <v>367</v>
      </c>
      <c r="C69" s="35" t="str">
        <f>IFERROR('Analiza financiara-extinsa'!B35/'Analiza financiara-extinsa'!B19,"")</f>
        <v/>
      </c>
      <c r="D69" s="35" t="str">
        <f>IFERROR('Analiza financiara-extinsa'!C35/'Analiza financiara-extinsa'!C19,"")</f>
        <v/>
      </c>
      <c r="E69" s="35" t="str">
        <f>IFERROR('Analiza financiara-extinsa'!D35/'Analiza financiara-extinsa'!D19,"")</f>
        <v/>
      </c>
      <c r="F69" s="30"/>
      <c r="G69" s="30"/>
      <c r="H69" s="30"/>
      <c r="I69" s="30"/>
      <c r="J69" s="30"/>
      <c r="K69" s="30"/>
      <c r="L69" s="8"/>
    </row>
    <row r="70" spans="1:12" s="11" customFormat="1" hidden="1" x14ac:dyDescent="0.25">
      <c r="A70" s="30" t="s">
        <v>54</v>
      </c>
      <c r="B70" s="170" t="s">
        <v>368</v>
      </c>
      <c r="C70" s="35" t="str">
        <f>IFERROR('Analiza financiara-extinsa'!B35/'Analiza financiara-extinsa'!B5,"")</f>
        <v/>
      </c>
      <c r="D70" s="35" t="str">
        <f>IFERROR('Analiza financiara-extinsa'!C35/'Analiza financiara-extinsa'!C5,"")</f>
        <v/>
      </c>
      <c r="E70" s="35" t="str">
        <f>IFERROR('Analiza financiara-extinsa'!D35/'Analiza financiara-extinsa'!D5,"")</f>
        <v/>
      </c>
      <c r="F70" s="30"/>
      <c r="G70" s="30"/>
      <c r="H70" s="30"/>
      <c r="I70" s="30"/>
      <c r="J70" s="30"/>
      <c r="K70" s="30"/>
      <c r="L70" s="8"/>
    </row>
    <row r="71" spans="1:12" s="11" customFormat="1" hidden="1" x14ac:dyDescent="0.25">
      <c r="A71" s="30" t="s">
        <v>55</v>
      </c>
      <c r="B71" s="170" t="s">
        <v>369</v>
      </c>
      <c r="C71" s="39" t="str">
        <f>IFERROR('Analiza financiara-extinsa'!B35/'Analiza financiara-extinsa'!B6,"")</f>
        <v/>
      </c>
      <c r="D71" s="39" t="str">
        <f>IFERROR('Analiza financiara-extinsa'!C35/'Analiza financiara-extinsa'!C6,"")</f>
        <v/>
      </c>
      <c r="E71" s="39" t="str">
        <f>IFERROR('Analiza financiara-extinsa'!D35/'Analiza financiara-extinsa'!D6,"")</f>
        <v/>
      </c>
      <c r="F71" s="30"/>
      <c r="G71" s="30"/>
      <c r="H71" s="30"/>
      <c r="I71" s="30"/>
      <c r="J71" s="30"/>
      <c r="K71" s="30"/>
      <c r="L71" s="8"/>
    </row>
    <row r="72" spans="1:12" s="11" customFormat="1" hidden="1" x14ac:dyDescent="0.25">
      <c r="A72" s="30" t="s">
        <v>56</v>
      </c>
      <c r="B72" s="170" t="s">
        <v>370</v>
      </c>
      <c r="C72" s="35" t="str">
        <f>IFERROR('Analiza financiara-extinsa'!B35/'Analiza financiara-extinsa'!B7,"")</f>
        <v/>
      </c>
      <c r="D72" s="35" t="str">
        <f>IFERROR('Analiza financiara-extinsa'!C35/'Analiza financiara-extinsa'!C7,"")</f>
        <v/>
      </c>
      <c r="E72" s="35" t="str">
        <f>IFERROR('Analiza financiara-extinsa'!D35/'Analiza financiara-extinsa'!D7,"")</f>
        <v/>
      </c>
      <c r="F72" s="30"/>
      <c r="G72" s="30"/>
      <c r="H72" s="30"/>
      <c r="I72" s="30"/>
      <c r="J72" s="30"/>
      <c r="K72" s="30"/>
      <c r="L72" s="8"/>
    </row>
    <row r="73" spans="1:12" s="11" customFormat="1" hidden="1" x14ac:dyDescent="0.25">
      <c r="A73" s="47" t="s">
        <v>57</v>
      </c>
      <c r="B73" s="171" t="s">
        <v>371</v>
      </c>
      <c r="C73" s="90" t="str">
        <f>IFERROR('Analiza financiara-extinsa'!B35/'Analiza financiara-extinsa'!B8,"")</f>
        <v/>
      </c>
      <c r="D73" s="90" t="str">
        <f>IFERROR('Analiza financiara-extinsa'!C35/'Analiza financiara-extinsa'!C8,"")</f>
        <v/>
      </c>
      <c r="E73" s="90" t="str">
        <f>IFERROR('Analiza financiara-extinsa'!D35/'Analiza financiara-extinsa'!D8,"")</f>
        <v/>
      </c>
      <c r="F73" s="30"/>
      <c r="G73" s="30"/>
      <c r="H73" s="30"/>
      <c r="I73" s="30"/>
      <c r="J73" s="30"/>
      <c r="K73" s="30"/>
      <c r="L73" s="8"/>
    </row>
    <row r="74" spans="1:12" s="11" customFormat="1" hidden="1" x14ac:dyDescent="0.25">
      <c r="A74" s="36" t="s">
        <v>372</v>
      </c>
      <c r="B74" s="170"/>
      <c r="C74" s="33"/>
      <c r="D74" s="33"/>
      <c r="E74" s="33"/>
      <c r="F74" s="30"/>
      <c r="G74" s="30"/>
      <c r="H74" s="30"/>
      <c r="I74" s="30"/>
      <c r="J74" s="30"/>
      <c r="K74" s="30"/>
      <c r="L74" s="8"/>
    </row>
    <row r="75" spans="1:12" s="11" customFormat="1" hidden="1" x14ac:dyDescent="0.25">
      <c r="A75" s="30" t="s">
        <v>63</v>
      </c>
      <c r="B75" s="170" t="s">
        <v>373</v>
      </c>
      <c r="C75" s="31" t="str">
        <f>IFERROR(C63/360,"")</f>
        <v/>
      </c>
      <c r="D75" s="31" t="str">
        <f t="shared" ref="D75:E75" si="6">IFERROR(D63/360,"")</f>
        <v/>
      </c>
      <c r="E75" s="31" t="str">
        <f t="shared" si="6"/>
        <v/>
      </c>
      <c r="F75" s="30"/>
      <c r="G75" s="30"/>
      <c r="H75" s="30"/>
      <c r="I75" s="30"/>
      <c r="J75" s="30"/>
      <c r="K75" s="30"/>
      <c r="L75" s="8"/>
    </row>
    <row r="76" spans="1:12" s="11" customFormat="1" hidden="1" x14ac:dyDescent="0.25">
      <c r="A76" s="30" t="s">
        <v>64</v>
      </c>
      <c r="B76" s="170" t="s">
        <v>374</v>
      </c>
      <c r="C76" s="31" t="str">
        <f>IFERROR(C64/360,"")</f>
        <v/>
      </c>
      <c r="D76" s="31" t="str">
        <f t="shared" ref="D76:E76" si="7">IFERROR(D64/360,"")</f>
        <v/>
      </c>
      <c r="E76" s="31" t="str">
        <f t="shared" si="7"/>
        <v/>
      </c>
      <c r="F76" s="30"/>
      <c r="G76" s="30"/>
      <c r="H76" s="30"/>
      <c r="I76" s="30"/>
      <c r="J76" s="30"/>
      <c r="K76" s="30"/>
      <c r="L76" s="8"/>
    </row>
    <row r="77" spans="1:12" s="11" customFormat="1" hidden="1" x14ac:dyDescent="0.25">
      <c r="A77" s="30" t="s">
        <v>65</v>
      </c>
      <c r="B77" s="170" t="s">
        <v>375</v>
      </c>
      <c r="C77" s="31" t="str">
        <f>IFERROR(C65/360,"")</f>
        <v/>
      </c>
      <c r="D77" s="31" t="str">
        <f t="shared" ref="D77:E77" si="8">IFERROR(D65/360,"")</f>
        <v/>
      </c>
      <c r="E77" s="31" t="str">
        <f t="shared" si="8"/>
        <v/>
      </c>
      <c r="F77" s="30"/>
      <c r="G77" s="30"/>
      <c r="H77" s="30"/>
      <c r="I77" s="30"/>
      <c r="J77" s="30"/>
      <c r="K77" s="30"/>
      <c r="L77" s="8"/>
    </row>
    <row r="78" spans="1:12" s="11" customFormat="1" hidden="1" x14ac:dyDescent="0.25">
      <c r="A78" s="30" t="s">
        <v>66</v>
      </c>
      <c r="B78" s="170" t="s">
        <v>376</v>
      </c>
      <c r="C78" s="31" t="str">
        <f>IFERROR(C66/360,"")</f>
        <v/>
      </c>
      <c r="D78" s="31" t="str">
        <f t="shared" ref="D78:E78" si="9">IFERROR(D66/360,"")</f>
        <v/>
      </c>
      <c r="E78" s="31" t="str">
        <f t="shared" si="9"/>
        <v/>
      </c>
      <c r="F78" s="30"/>
      <c r="G78" s="30"/>
      <c r="H78" s="30"/>
      <c r="I78" s="30"/>
      <c r="J78" s="30"/>
      <c r="K78" s="30"/>
      <c r="L78" s="8"/>
    </row>
    <row r="79" spans="1:12" s="11" customFormat="1" hidden="1" x14ac:dyDescent="0.25">
      <c r="A79" s="30" t="s">
        <v>67</v>
      </c>
      <c r="B79" s="170" t="s">
        <v>377</v>
      </c>
      <c r="C79" s="31" t="str">
        <f>IFERROR(C67/360,"")</f>
        <v/>
      </c>
      <c r="D79" s="31" t="str">
        <f t="shared" ref="D79:E79" si="10">IFERROR(D67/360,"")</f>
        <v/>
      </c>
      <c r="E79" s="31" t="str">
        <f t="shared" si="10"/>
        <v/>
      </c>
      <c r="F79" s="30"/>
      <c r="G79" s="30"/>
      <c r="H79" s="30"/>
      <c r="I79" s="30"/>
      <c r="J79" s="30"/>
      <c r="K79" s="30"/>
      <c r="L79" s="8"/>
    </row>
    <row r="80" spans="1:12" hidden="1" x14ac:dyDescent="0.25">
      <c r="A80" s="47" t="s">
        <v>68</v>
      </c>
      <c r="B80" s="171" t="s">
        <v>378</v>
      </c>
      <c r="C80" s="89" t="str">
        <f>IFERROR('Analiza financiara-extinsa'!B10/'Analiza financiara-extinsa'!B35,"")</f>
        <v/>
      </c>
      <c r="D80" s="89" t="str">
        <f>IFERROR('Analiza financiara-extinsa'!C10/'Analiza financiara-extinsa'!C35,"")</f>
        <v/>
      </c>
      <c r="E80" s="89" t="str">
        <f>IFERROR('Analiza financiara-extinsa'!D10/'Analiza financiara-extinsa'!D35,"")</f>
        <v/>
      </c>
      <c r="F80" s="33"/>
      <c r="G80" s="33"/>
      <c r="H80" s="33"/>
      <c r="I80" s="33"/>
      <c r="J80" s="33"/>
      <c r="K80" s="33"/>
      <c r="L80" s="10"/>
    </row>
    <row r="81" spans="1:12" x14ac:dyDescent="0.25">
      <c r="A81" s="2"/>
      <c r="B81" s="173"/>
      <c r="C81" s="2"/>
      <c r="D81" s="2"/>
      <c r="E81" s="2"/>
      <c r="F81" s="33"/>
      <c r="G81" s="33"/>
      <c r="H81" s="33"/>
      <c r="I81" s="33"/>
      <c r="J81" s="33"/>
      <c r="K81" s="33"/>
      <c r="L81" s="10"/>
    </row>
    <row r="82" spans="1:12" s="43" customFormat="1" ht="20.25" x14ac:dyDescent="0.3">
      <c r="A82" s="714" t="s">
        <v>61</v>
      </c>
      <c r="B82" s="714"/>
      <c r="C82" s="714"/>
      <c r="D82" s="714"/>
      <c r="E82" s="714"/>
      <c r="F82" s="84"/>
      <c r="G82" s="84"/>
      <c r="H82" s="84"/>
      <c r="I82" s="84"/>
      <c r="J82" s="84"/>
      <c r="K82" s="84"/>
      <c r="L82" s="197"/>
    </row>
    <row r="83" spans="1:12" s="43" customFormat="1" ht="81" customHeight="1" x14ac:dyDescent="0.2">
      <c r="A83" s="715" t="s">
        <v>629</v>
      </c>
      <c r="B83" s="715"/>
      <c r="C83" s="715"/>
      <c r="D83" s="715"/>
      <c r="E83" s="715"/>
      <c r="F83" s="84"/>
      <c r="G83" s="84"/>
      <c r="H83" s="84"/>
      <c r="I83" s="84"/>
      <c r="J83" s="84"/>
      <c r="K83" s="84"/>
      <c r="L83" s="197"/>
    </row>
    <row r="84" spans="1:12" s="43" customFormat="1" x14ac:dyDescent="0.25">
      <c r="A84" s="273"/>
      <c r="B84" s="275" t="s">
        <v>164</v>
      </c>
      <c r="C84" s="272" t="str">
        <f>C6</f>
        <v>N-2</v>
      </c>
      <c r="D84" s="272" t="str">
        <f>D6</f>
        <v>N-1</v>
      </c>
      <c r="E84" s="272" t="str">
        <f>E6</f>
        <v>N</v>
      </c>
      <c r="F84" s="84"/>
      <c r="G84" s="84"/>
      <c r="H84" s="84"/>
      <c r="I84" s="84"/>
      <c r="J84" s="84"/>
      <c r="K84" s="84"/>
      <c r="L84" s="197"/>
    </row>
    <row r="85" spans="1:12" s="43" customFormat="1" x14ac:dyDescent="0.25">
      <c r="A85" s="273" t="s">
        <v>176</v>
      </c>
      <c r="B85" s="276" t="s">
        <v>173</v>
      </c>
      <c r="C85" s="303" t="str">
        <f>IFERROR('Analiza financiara-extinsa'!B6/'Analiza financiara-extinsa'!B12,"")</f>
        <v/>
      </c>
      <c r="D85" s="303" t="str">
        <f>IFERROR('Analiza financiara-extinsa'!C6/'Analiza financiara-extinsa'!C12,"")</f>
        <v/>
      </c>
      <c r="E85" s="303" t="str">
        <f>IFERROR('Analiza financiara-extinsa'!D6/'Analiza financiara-extinsa'!D12,"")</f>
        <v/>
      </c>
      <c r="F85" s="84"/>
      <c r="G85" s="84"/>
      <c r="H85" s="84"/>
      <c r="I85" s="84"/>
      <c r="J85" s="84"/>
      <c r="K85" s="84"/>
      <c r="L85" s="197"/>
    </row>
    <row r="86" spans="1:12" s="43" customFormat="1" x14ac:dyDescent="0.25">
      <c r="A86" s="273" t="s">
        <v>177</v>
      </c>
      <c r="B86" s="276" t="s">
        <v>174</v>
      </c>
      <c r="C86" s="303" t="str">
        <f>IFERROR(('Analiza financiara-extinsa'!B6-'Analiza financiara-extinsa'!B7)/'Analiza financiara-extinsa'!B12,"")</f>
        <v/>
      </c>
      <c r="D86" s="303" t="str">
        <f>IFERROR(('Analiza financiara-extinsa'!C6-'Analiza financiara-extinsa'!C7)/'Analiza financiara-extinsa'!C12,"")</f>
        <v/>
      </c>
      <c r="E86" s="303" t="str">
        <f>IFERROR(('Analiza financiara-extinsa'!D6-'Analiza financiara-extinsa'!D7)/'Analiza financiara-extinsa'!D12,"")</f>
        <v/>
      </c>
      <c r="F86" s="84"/>
      <c r="G86" s="84"/>
      <c r="H86" s="84"/>
      <c r="I86" s="84"/>
      <c r="J86" s="84"/>
      <c r="K86" s="84"/>
      <c r="L86" s="197"/>
    </row>
    <row r="87" spans="1:12" s="43" customFormat="1" x14ac:dyDescent="0.25">
      <c r="A87" s="273" t="s">
        <v>178</v>
      </c>
      <c r="B87" s="276" t="s">
        <v>175</v>
      </c>
      <c r="C87" s="303" t="str">
        <f>IFERROR('Analiza financiara-extinsa'!B10/'Analiza financiara-extinsa'!B12,"")</f>
        <v/>
      </c>
      <c r="D87" s="303" t="str">
        <f>IFERROR('Analiza financiara-extinsa'!C10/'Analiza financiara-extinsa'!C12,"")</f>
        <v/>
      </c>
      <c r="E87" s="303" t="str">
        <f>IFERROR('Analiza financiara-extinsa'!D10/'Analiza financiara-extinsa'!D12,"")</f>
        <v/>
      </c>
      <c r="F87" s="84"/>
      <c r="G87" s="84"/>
      <c r="H87" s="84"/>
      <c r="I87" s="84"/>
      <c r="J87" s="84"/>
      <c r="K87" s="84"/>
      <c r="L87" s="197"/>
    </row>
    <row r="88" spans="1:12" s="43" customFormat="1" x14ac:dyDescent="0.25">
      <c r="A88" s="44"/>
      <c r="B88" s="178"/>
      <c r="C88" s="32"/>
      <c r="D88" s="32"/>
      <c r="E88" s="32"/>
      <c r="F88" s="84"/>
      <c r="G88" s="84"/>
      <c r="H88" s="84"/>
      <c r="I88" s="84"/>
      <c r="J88" s="84"/>
      <c r="K88" s="84"/>
      <c r="L88" s="197"/>
    </row>
    <row r="89" spans="1:12" s="43" customFormat="1" ht="20.25" x14ac:dyDescent="0.3">
      <c r="A89" s="714" t="s">
        <v>161</v>
      </c>
      <c r="B89" s="714"/>
      <c r="C89" s="714"/>
      <c r="D89" s="714"/>
      <c r="E89" s="714"/>
      <c r="F89" s="84"/>
      <c r="G89" s="84"/>
      <c r="H89" s="84"/>
      <c r="I89" s="84"/>
      <c r="J89" s="84"/>
      <c r="K89" s="84"/>
      <c r="L89" s="197"/>
    </row>
    <row r="90" spans="1:12" s="43" customFormat="1" ht="111" customHeight="1" x14ac:dyDescent="0.2">
      <c r="A90" s="715" t="s">
        <v>408</v>
      </c>
      <c r="B90" s="715"/>
      <c r="C90" s="715"/>
      <c r="D90" s="715"/>
      <c r="E90" s="715"/>
      <c r="F90" s="84"/>
      <c r="G90" s="84"/>
      <c r="H90" s="84"/>
      <c r="I90" s="84"/>
      <c r="J90" s="84"/>
      <c r="K90" s="84"/>
      <c r="L90" s="197"/>
    </row>
    <row r="91" spans="1:12" s="43" customFormat="1" x14ac:dyDescent="0.25">
      <c r="A91" s="273"/>
      <c r="B91" s="275" t="s">
        <v>164</v>
      </c>
      <c r="C91" s="272" t="str">
        <f>C84</f>
        <v>N-2</v>
      </c>
      <c r="D91" s="272" t="str">
        <f>D84</f>
        <v>N-1</v>
      </c>
      <c r="E91" s="272" t="str">
        <f>E84</f>
        <v>N</v>
      </c>
      <c r="F91" s="84"/>
      <c r="G91" s="84"/>
      <c r="H91" s="84"/>
      <c r="I91" s="84"/>
      <c r="J91" s="84"/>
      <c r="K91" s="84"/>
      <c r="L91" s="197"/>
    </row>
    <row r="92" spans="1:12" s="43" customFormat="1" x14ac:dyDescent="0.25">
      <c r="A92" s="273" t="s">
        <v>182</v>
      </c>
      <c r="B92" s="276" t="s">
        <v>184</v>
      </c>
      <c r="C92" s="277" t="str">
        <f>IFERROR('Analiza financiara-extinsa'!B18/'Analiza financiara-extinsa'!B19,"")</f>
        <v/>
      </c>
      <c r="D92" s="277" t="str">
        <f>IFERROR('Analiza financiara-extinsa'!C18/'Analiza financiara-extinsa'!C19,"")</f>
        <v/>
      </c>
      <c r="E92" s="277" t="str">
        <f>IFERROR('Analiza financiara-extinsa'!D18/'Analiza financiara-extinsa'!D19,"")</f>
        <v/>
      </c>
      <c r="F92" s="84"/>
      <c r="G92" s="84"/>
      <c r="H92" s="84"/>
      <c r="I92" s="84"/>
      <c r="J92" s="84"/>
      <c r="K92" s="84"/>
      <c r="L92" s="197"/>
    </row>
    <row r="93" spans="1:12" x14ac:dyDescent="0.25">
      <c r="A93" s="278" t="s">
        <v>183</v>
      </c>
      <c r="B93" s="275" t="s">
        <v>185</v>
      </c>
      <c r="C93" s="279" t="str">
        <f>IFERROR('Analiza financiara-extinsa'!B15/'Analiza financiara-extinsa'!B18,"")</f>
        <v/>
      </c>
      <c r="D93" s="279" t="str">
        <f>IFERROR('Analiza financiara-extinsa'!C15/'Analiza financiara-extinsa'!C18,"")</f>
        <v/>
      </c>
      <c r="E93" s="279" t="str">
        <f>IFERROR('Analiza financiara-extinsa'!D15/'Analiza financiara-extinsa'!D18,"")</f>
        <v/>
      </c>
      <c r="F93" s="33"/>
      <c r="G93" s="33"/>
      <c r="H93" s="33"/>
      <c r="I93" s="33"/>
      <c r="J93" s="33"/>
      <c r="K93" s="33"/>
      <c r="L93" s="10"/>
    </row>
    <row r="94" spans="1:12" x14ac:dyDescent="0.25">
      <c r="A94" s="278" t="s">
        <v>181</v>
      </c>
      <c r="B94" s="275" t="s">
        <v>186</v>
      </c>
      <c r="C94" s="279" t="str">
        <f>IFERROR('Analiza financiara-extinsa'!B15/'Analiza financiara-extinsa'!B19,"")</f>
        <v/>
      </c>
      <c r="D94" s="279" t="str">
        <f>IFERROR('Analiza financiara-extinsa'!C15/'Analiza financiara-extinsa'!C19,"")</f>
        <v/>
      </c>
      <c r="E94" s="279" t="str">
        <f>IFERROR('Analiza financiara-extinsa'!D15/'Analiza financiara-extinsa'!D19,"")</f>
        <v/>
      </c>
      <c r="F94" s="33"/>
      <c r="G94" s="33"/>
      <c r="H94" s="33"/>
      <c r="I94" s="33"/>
      <c r="J94" s="33"/>
      <c r="K94" s="33"/>
      <c r="L94" s="10"/>
    </row>
    <row r="95" spans="1:12" x14ac:dyDescent="0.25">
      <c r="A95" s="278" t="s">
        <v>180</v>
      </c>
      <c r="B95" s="275" t="s">
        <v>187</v>
      </c>
      <c r="C95" s="279" t="str">
        <f>IFERROR('Analiza financiara-extinsa'!B12/'Analiza financiara-extinsa'!B19,"")</f>
        <v/>
      </c>
      <c r="D95" s="279" t="str">
        <f>IFERROR('Analiza financiara-extinsa'!C12/'Analiza financiara-extinsa'!C19,"")</f>
        <v/>
      </c>
      <c r="E95" s="279" t="str">
        <f>IFERROR('Analiza financiara-extinsa'!D12/'Analiza financiara-extinsa'!D19,"")</f>
        <v/>
      </c>
      <c r="F95" s="33"/>
      <c r="G95" s="33"/>
      <c r="H95" s="33"/>
      <c r="I95" s="33"/>
      <c r="J95" s="33"/>
      <c r="K95" s="33"/>
      <c r="L95" s="10"/>
    </row>
    <row r="96" spans="1:12" x14ac:dyDescent="0.25">
      <c r="A96" s="278" t="s">
        <v>179</v>
      </c>
      <c r="B96" s="275" t="s">
        <v>188</v>
      </c>
      <c r="C96" s="279" t="str">
        <f>IFERROR(('Analiza financiara-extinsa'!B12+'Analiza financiara-extinsa'!B15)/'Analiza financiara-extinsa'!B19,"")</f>
        <v/>
      </c>
      <c r="D96" s="279" t="str">
        <f>IFERROR(('Analiza financiara-extinsa'!C12+'Analiza financiara-extinsa'!C15)/'Analiza financiara-extinsa'!C19,"")</f>
        <v/>
      </c>
      <c r="E96" s="279" t="str">
        <f>IFERROR(('Analiza financiara-extinsa'!D12+'Analiza financiara-extinsa'!D15)/'Analiza financiara-extinsa'!D19,"")</f>
        <v/>
      </c>
      <c r="F96" s="33"/>
      <c r="G96" s="33"/>
      <c r="H96" s="33"/>
      <c r="I96" s="33"/>
      <c r="J96" s="33"/>
      <c r="K96" s="33"/>
      <c r="L96" s="10"/>
    </row>
    <row r="97" spans="1:12" x14ac:dyDescent="0.2">
      <c r="A97" s="33"/>
      <c r="B97" s="170"/>
      <c r="C97" s="33"/>
      <c r="D97" s="33"/>
      <c r="E97" s="33"/>
      <c r="F97" s="33"/>
      <c r="G97" s="33"/>
      <c r="H97" s="33"/>
      <c r="I97" s="33"/>
      <c r="J97" s="33"/>
      <c r="K97" s="33"/>
      <c r="L97" s="10"/>
    </row>
    <row r="98" spans="1:12" x14ac:dyDescent="0.2">
      <c r="A98" s="33"/>
      <c r="B98" s="170"/>
      <c r="C98" s="33"/>
      <c r="D98" s="33"/>
      <c r="E98" s="33"/>
      <c r="F98" s="33"/>
      <c r="G98" s="33"/>
      <c r="H98" s="33"/>
      <c r="I98" s="33"/>
      <c r="J98" s="33"/>
      <c r="K98" s="33"/>
      <c r="L98" s="10"/>
    </row>
    <row r="99" spans="1:12" x14ac:dyDescent="0.2">
      <c r="A99" s="33"/>
      <c r="B99" s="170"/>
      <c r="C99" s="33"/>
      <c r="D99" s="33"/>
      <c r="E99" s="33"/>
      <c r="F99" s="33"/>
      <c r="G99" s="33"/>
      <c r="H99" s="33"/>
      <c r="I99" s="33"/>
      <c r="J99" s="33"/>
      <c r="K99" s="33"/>
      <c r="L99" s="10"/>
    </row>
    <row r="100" spans="1:12" x14ac:dyDescent="0.2">
      <c r="A100" s="33"/>
      <c r="B100" s="170"/>
      <c r="C100" s="33"/>
      <c r="D100" s="33"/>
      <c r="E100" s="33"/>
      <c r="F100" s="33"/>
      <c r="G100" s="33"/>
      <c r="H100" s="33"/>
      <c r="I100" s="33"/>
      <c r="J100" s="33"/>
      <c r="K100" s="33"/>
      <c r="L100" s="10"/>
    </row>
    <row r="101" spans="1:12" x14ac:dyDescent="0.2">
      <c r="A101" s="33"/>
      <c r="B101" s="170"/>
      <c r="C101" s="33"/>
      <c r="D101" s="33"/>
      <c r="E101" s="33"/>
      <c r="F101" s="33"/>
      <c r="G101" s="33"/>
      <c r="H101" s="33"/>
      <c r="I101" s="33"/>
      <c r="J101" s="33"/>
      <c r="K101" s="33"/>
      <c r="L101" s="10"/>
    </row>
    <row r="102" spans="1:12" x14ac:dyDescent="0.2">
      <c r="A102" s="33"/>
      <c r="B102" s="170"/>
      <c r="C102" s="33"/>
      <c r="D102" s="33"/>
      <c r="E102" s="33"/>
      <c r="F102" s="33"/>
      <c r="G102" s="33"/>
      <c r="H102" s="33"/>
      <c r="I102" s="33"/>
      <c r="J102" s="33"/>
      <c r="K102" s="33"/>
      <c r="L102" s="10"/>
    </row>
    <row r="103" spans="1:12" x14ac:dyDescent="0.2">
      <c r="A103" s="33"/>
      <c r="B103" s="170"/>
      <c r="C103" s="33"/>
      <c r="D103" s="33"/>
      <c r="E103" s="33"/>
      <c r="F103" s="33"/>
      <c r="G103" s="33"/>
      <c r="H103" s="33"/>
      <c r="I103" s="33"/>
      <c r="J103" s="33"/>
      <c r="K103" s="33"/>
      <c r="L103" s="10"/>
    </row>
    <row r="104" spans="1:12" x14ac:dyDescent="0.2">
      <c r="A104" s="33"/>
      <c r="B104" s="170"/>
      <c r="C104" s="33"/>
      <c r="D104" s="33"/>
      <c r="E104" s="33"/>
      <c r="F104" s="33"/>
      <c r="G104" s="33"/>
      <c r="H104" s="33"/>
      <c r="I104" s="33"/>
      <c r="J104" s="33"/>
      <c r="K104" s="33"/>
      <c r="L104" s="10"/>
    </row>
    <row r="105" spans="1:12" x14ac:dyDescent="0.2">
      <c r="A105" s="33"/>
      <c r="B105" s="170"/>
      <c r="C105" s="33"/>
      <c r="D105" s="33"/>
      <c r="E105" s="33"/>
      <c r="F105" s="33"/>
      <c r="G105" s="33"/>
      <c r="H105" s="33"/>
      <c r="I105" s="33"/>
      <c r="J105" s="33"/>
      <c r="K105" s="33"/>
      <c r="L105" s="10"/>
    </row>
    <row r="106" spans="1:12" x14ac:dyDescent="0.2">
      <c r="A106" s="33"/>
      <c r="B106" s="170"/>
      <c r="C106" s="33"/>
      <c r="D106" s="33"/>
      <c r="E106" s="33"/>
      <c r="F106" s="33"/>
      <c r="G106" s="33"/>
      <c r="H106" s="33"/>
      <c r="I106" s="33"/>
      <c r="J106" s="33"/>
      <c r="K106" s="33"/>
      <c r="L106" s="10"/>
    </row>
    <row r="107" spans="1:12" x14ac:dyDescent="0.2">
      <c r="A107" s="33"/>
      <c r="B107" s="170"/>
      <c r="C107" s="33"/>
      <c r="D107" s="33"/>
      <c r="E107" s="33"/>
      <c r="F107" s="33"/>
      <c r="G107" s="33"/>
      <c r="H107" s="33"/>
      <c r="I107" s="33"/>
      <c r="J107" s="33"/>
      <c r="K107" s="33"/>
      <c r="L107" s="10"/>
    </row>
    <row r="108" spans="1:12" x14ac:dyDescent="0.2">
      <c r="A108" s="33"/>
      <c r="B108" s="170"/>
      <c r="C108" s="33"/>
      <c r="D108" s="33"/>
      <c r="E108" s="33"/>
      <c r="F108" s="33"/>
      <c r="G108" s="33"/>
      <c r="H108" s="33"/>
      <c r="I108" s="33"/>
      <c r="J108" s="33"/>
      <c r="K108" s="33"/>
      <c r="L108" s="10"/>
    </row>
    <row r="109" spans="1:12" x14ac:dyDescent="0.2">
      <c r="A109" s="33"/>
      <c r="B109" s="170"/>
      <c r="C109" s="33"/>
      <c r="D109" s="33"/>
      <c r="E109" s="33"/>
      <c r="F109" s="33"/>
      <c r="G109" s="33"/>
      <c r="H109" s="33"/>
      <c r="I109" s="33"/>
      <c r="J109" s="33"/>
      <c r="K109" s="33"/>
      <c r="L109" s="10"/>
    </row>
    <row r="110" spans="1:12" x14ac:dyDescent="0.2">
      <c r="A110" s="33"/>
      <c r="B110" s="170"/>
      <c r="C110" s="33"/>
      <c r="D110" s="33"/>
      <c r="E110" s="33"/>
      <c r="F110" s="33"/>
      <c r="G110" s="33"/>
      <c r="H110" s="33"/>
      <c r="I110" s="33"/>
      <c r="J110" s="33"/>
      <c r="K110" s="33"/>
      <c r="L110" s="10"/>
    </row>
    <row r="111" spans="1:12" x14ac:dyDescent="0.2">
      <c r="A111" s="33"/>
      <c r="B111" s="170"/>
      <c r="C111" s="33"/>
      <c r="D111" s="33"/>
      <c r="E111" s="33"/>
      <c r="F111" s="33"/>
      <c r="G111" s="33"/>
      <c r="H111" s="33"/>
      <c r="I111" s="33"/>
      <c r="J111" s="33"/>
      <c r="K111" s="33"/>
      <c r="L111" s="10"/>
    </row>
    <row r="112" spans="1:12" x14ac:dyDescent="0.2">
      <c r="A112" s="33"/>
      <c r="B112" s="170"/>
      <c r="C112" s="33"/>
      <c r="D112" s="33"/>
      <c r="E112" s="33"/>
      <c r="F112" s="33"/>
      <c r="G112" s="33"/>
      <c r="H112" s="33"/>
      <c r="I112" s="33"/>
      <c r="J112" s="33"/>
      <c r="K112" s="33"/>
      <c r="L112" s="10"/>
    </row>
    <row r="113" spans="1:12" x14ac:dyDescent="0.2">
      <c r="A113" s="33"/>
      <c r="B113" s="170"/>
      <c r="C113" s="33"/>
      <c r="D113" s="33"/>
      <c r="E113" s="33"/>
      <c r="F113" s="33"/>
      <c r="G113" s="33"/>
      <c r="H113" s="33"/>
      <c r="I113" s="33"/>
      <c r="J113" s="33"/>
      <c r="K113" s="33"/>
      <c r="L113" s="10"/>
    </row>
    <row r="114" spans="1:12" x14ac:dyDescent="0.2">
      <c r="A114" s="33"/>
      <c r="B114" s="170"/>
      <c r="C114" s="33"/>
      <c r="D114" s="33"/>
      <c r="E114" s="33"/>
      <c r="F114" s="33"/>
      <c r="G114" s="33"/>
      <c r="H114" s="33"/>
      <c r="I114" s="33"/>
      <c r="J114" s="33"/>
      <c r="K114" s="33"/>
      <c r="L114" s="10"/>
    </row>
    <row r="115" spans="1:12" x14ac:dyDescent="0.2">
      <c r="A115" s="33"/>
      <c r="B115" s="170"/>
      <c r="C115" s="33"/>
      <c r="D115" s="33"/>
      <c r="E115" s="33"/>
      <c r="F115" s="33"/>
      <c r="G115" s="33"/>
      <c r="H115" s="33"/>
      <c r="I115" s="33"/>
      <c r="J115" s="33"/>
      <c r="K115" s="33"/>
      <c r="L115" s="10"/>
    </row>
    <row r="116" spans="1:12" x14ac:dyDescent="0.2">
      <c r="A116" s="33"/>
      <c r="B116" s="170"/>
      <c r="C116" s="33"/>
      <c r="D116" s="33"/>
      <c r="E116" s="33"/>
      <c r="F116" s="33"/>
      <c r="G116" s="33"/>
      <c r="H116" s="33"/>
      <c r="I116" s="33"/>
      <c r="J116" s="33"/>
      <c r="K116" s="33"/>
      <c r="L116" s="10"/>
    </row>
    <row r="117" spans="1:12" x14ac:dyDescent="0.2">
      <c r="A117" s="33"/>
      <c r="B117" s="170"/>
      <c r="C117" s="33"/>
      <c r="D117" s="33"/>
      <c r="E117" s="33"/>
      <c r="F117" s="33"/>
      <c r="G117" s="33"/>
      <c r="H117" s="33"/>
      <c r="I117" s="33"/>
      <c r="J117" s="33"/>
      <c r="K117" s="33"/>
      <c r="L117" s="10"/>
    </row>
    <row r="118" spans="1:12" x14ac:dyDescent="0.2">
      <c r="A118" s="33"/>
      <c r="B118" s="170"/>
      <c r="C118" s="33"/>
      <c r="D118" s="33"/>
      <c r="E118" s="33"/>
      <c r="F118" s="33"/>
      <c r="G118" s="33"/>
      <c r="H118" s="33"/>
      <c r="I118" s="33"/>
      <c r="J118" s="33"/>
      <c r="K118" s="33"/>
      <c r="L118" s="10"/>
    </row>
    <row r="119" spans="1:12" x14ac:dyDescent="0.2">
      <c r="A119" s="33"/>
      <c r="B119" s="170"/>
      <c r="C119" s="33"/>
      <c r="D119" s="33"/>
      <c r="E119" s="33"/>
      <c r="F119" s="33"/>
      <c r="G119" s="33"/>
      <c r="H119" s="33"/>
      <c r="I119" s="33"/>
      <c r="J119" s="33"/>
      <c r="K119" s="33"/>
      <c r="L119" s="10"/>
    </row>
    <row r="120" spans="1:12" x14ac:dyDescent="0.2">
      <c r="A120" s="33"/>
      <c r="B120" s="170"/>
      <c r="C120" s="33"/>
      <c r="D120" s="33"/>
      <c r="E120" s="33"/>
      <c r="F120" s="33"/>
      <c r="G120" s="33"/>
      <c r="H120" s="33"/>
      <c r="I120" s="33"/>
      <c r="J120" s="33"/>
      <c r="K120" s="33"/>
      <c r="L120" s="10"/>
    </row>
    <row r="121" spans="1:12" x14ac:dyDescent="0.2">
      <c r="A121" s="33"/>
      <c r="B121" s="170"/>
      <c r="C121" s="33"/>
      <c r="D121" s="33"/>
      <c r="E121" s="33"/>
      <c r="F121" s="33"/>
      <c r="G121" s="33"/>
      <c r="H121" s="33"/>
      <c r="I121" s="33"/>
      <c r="J121" s="33"/>
      <c r="K121" s="33"/>
      <c r="L121" s="10"/>
    </row>
    <row r="122" spans="1:12" x14ac:dyDescent="0.2">
      <c r="A122" s="33"/>
      <c r="B122" s="170"/>
      <c r="C122" s="33"/>
      <c r="D122" s="33"/>
      <c r="E122" s="33"/>
      <c r="F122" s="33"/>
      <c r="G122" s="33"/>
      <c r="H122" s="33"/>
      <c r="I122" s="33"/>
      <c r="J122" s="33"/>
      <c r="K122" s="33"/>
      <c r="L122" s="10"/>
    </row>
    <row r="123" spans="1:12" x14ac:dyDescent="0.2">
      <c r="A123" s="33"/>
      <c r="B123" s="170"/>
      <c r="C123" s="33"/>
      <c r="D123" s="33"/>
      <c r="E123" s="33"/>
      <c r="F123" s="33"/>
      <c r="G123" s="33"/>
      <c r="H123" s="33"/>
      <c r="I123" s="33"/>
      <c r="J123" s="33"/>
      <c r="K123" s="33"/>
      <c r="L123" s="10"/>
    </row>
    <row r="124" spans="1:12" x14ac:dyDescent="0.2">
      <c r="A124" s="33"/>
      <c r="B124" s="170"/>
      <c r="C124" s="33"/>
      <c r="D124" s="33"/>
      <c r="E124" s="33"/>
      <c r="F124" s="33"/>
      <c r="G124" s="33"/>
      <c r="H124" s="33"/>
      <c r="I124" s="33"/>
      <c r="J124" s="33"/>
      <c r="K124" s="33"/>
      <c r="L124" s="10"/>
    </row>
    <row r="125" spans="1:12" x14ac:dyDescent="0.2">
      <c r="A125" s="33"/>
      <c r="B125" s="170"/>
      <c r="C125" s="33"/>
      <c r="D125" s="33"/>
      <c r="E125" s="33"/>
      <c r="F125" s="33"/>
      <c r="G125" s="33"/>
      <c r="H125" s="33"/>
      <c r="I125" s="33"/>
      <c r="J125" s="33"/>
      <c r="K125" s="33"/>
      <c r="L125" s="10"/>
    </row>
    <row r="126" spans="1:12" x14ac:dyDescent="0.2">
      <c r="A126" s="33"/>
      <c r="B126" s="170"/>
      <c r="C126" s="33"/>
      <c r="D126" s="33"/>
      <c r="E126" s="33"/>
      <c r="F126" s="33"/>
      <c r="G126" s="33"/>
      <c r="H126" s="33"/>
      <c r="I126" s="33"/>
      <c r="J126" s="33"/>
      <c r="K126" s="33"/>
      <c r="L126" s="10"/>
    </row>
    <row r="127" spans="1:12" x14ac:dyDescent="0.2">
      <c r="A127" s="33"/>
      <c r="B127" s="170"/>
      <c r="C127" s="33"/>
      <c r="D127" s="33"/>
      <c r="E127" s="33"/>
      <c r="F127" s="33"/>
      <c r="G127" s="33"/>
      <c r="H127" s="33"/>
      <c r="I127" s="33"/>
      <c r="J127" s="33"/>
      <c r="K127" s="33"/>
      <c r="L127" s="10"/>
    </row>
    <row r="128" spans="1:12" x14ac:dyDescent="0.2">
      <c r="A128" s="33"/>
      <c r="B128" s="170"/>
      <c r="C128" s="33"/>
      <c r="D128" s="33"/>
      <c r="E128" s="33"/>
      <c r="F128" s="33"/>
      <c r="G128" s="33"/>
      <c r="H128" s="33"/>
      <c r="I128" s="33"/>
      <c r="J128" s="33"/>
      <c r="K128" s="33"/>
      <c r="L128" s="10"/>
    </row>
    <row r="129" spans="1:12" x14ac:dyDescent="0.2">
      <c r="A129" s="33"/>
      <c r="B129" s="170"/>
      <c r="C129" s="33"/>
      <c r="D129" s="33"/>
      <c r="E129" s="33"/>
      <c r="F129" s="33"/>
      <c r="G129" s="33"/>
      <c r="H129" s="33"/>
      <c r="I129" s="33"/>
      <c r="J129" s="33"/>
      <c r="K129" s="33"/>
      <c r="L129" s="10"/>
    </row>
    <row r="130" spans="1:12" x14ac:dyDescent="0.2">
      <c r="A130" s="33"/>
      <c r="B130" s="170"/>
      <c r="C130" s="33"/>
      <c r="D130" s="33"/>
      <c r="E130" s="33"/>
      <c r="F130" s="33"/>
      <c r="G130" s="33"/>
      <c r="H130" s="33"/>
      <c r="I130" s="33"/>
      <c r="J130" s="33"/>
      <c r="K130" s="33"/>
      <c r="L130" s="10"/>
    </row>
    <row r="131" spans="1:12" x14ac:dyDescent="0.2">
      <c r="A131" s="33"/>
      <c r="B131" s="170"/>
      <c r="C131" s="33"/>
      <c r="D131" s="33"/>
      <c r="E131" s="33"/>
      <c r="F131" s="33"/>
      <c r="G131" s="33"/>
      <c r="H131" s="33"/>
      <c r="I131" s="33"/>
      <c r="J131" s="33"/>
      <c r="K131" s="33"/>
      <c r="L131" s="10"/>
    </row>
    <row r="132" spans="1:12" x14ac:dyDescent="0.2">
      <c r="A132" s="33"/>
      <c r="B132" s="170"/>
      <c r="C132" s="33"/>
      <c r="D132" s="33"/>
      <c r="E132" s="33"/>
      <c r="F132" s="33"/>
      <c r="G132" s="33"/>
      <c r="H132" s="33"/>
      <c r="I132" s="33"/>
      <c r="J132" s="33"/>
      <c r="K132" s="33"/>
      <c r="L132" s="10"/>
    </row>
    <row r="133" spans="1:12" x14ac:dyDescent="0.2">
      <c r="A133" s="33"/>
      <c r="B133" s="170"/>
      <c r="C133" s="33"/>
      <c r="D133" s="33"/>
      <c r="E133" s="33"/>
      <c r="F133" s="33"/>
      <c r="G133" s="33"/>
      <c r="H133" s="33"/>
      <c r="I133" s="33"/>
      <c r="J133" s="33"/>
      <c r="K133" s="33"/>
      <c r="L133" s="10"/>
    </row>
    <row r="134" spans="1:12" x14ac:dyDescent="0.2">
      <c r="A134" s="33"/>
      <c r="B134" s="170"/>
      <c r="C134" s="33"/>
      <c r="D134" s="33"/>
      <c r="E134" s="33"/>
      <c r="F134" s="33"/>
      <c r="G134" s="33"/>
      <c r="H134" s="33"/>
      <c r="I134" s="33"/>
      <c r="J134" s="33"/>
      <c r="K134" s="33"/>
      <c r="L134" s="10"/>
    </row>
    <row r="135" spans="1:12" x14ac:dyDescent="0.2">
      <c r="A135" s="33"/>
      <c r="B135" s="170"/>
      <c r="C135" s="33"/>
      <c r="D135" s="33"/>
      <c r="E135" s="33"/>
      <c r="F135" s="33"/>
      <c r="G135" s="33"/>
      <c r="H135" s="33"/>
      <c r="I135" s="33"/>
      <c r="J135" s="33"/>
      <c r="K135" s="33"/>
      <c r="L135" s="10"/>
    </row>
    <row r="136" spans="1:12" x14ac:dyDescent="0.2">
      <c r="A136" s="33"/>
      <c r="B136" s="170"/>
      <c r="C136" s="33"/>
      <c r="D136" s="33"/>
      <c r="E136" s="33"/>
      <c r="F136" s="33"/>
      <c r="G136" s="33"/>
      <c r="H136" s="33"/>
      <c r="I136" s="33"/>
      <c r="J136" s="33"/>
      <c r="K136" s="33"/>
      <c r="L136" s="10"/>
    </row>
    <row r="137" spans="1:12" x14ac:dyDescent="0.2">
      <c r="A137" s="33"/>
      <c r="B137" s="170"/>
      <c r="C137" s="33"/>
      <c r="D137" s="33"/>
      <c r="E137" s="33"/>
      <c r="F137" s="33"/>
      <c r="G137" s="33"/>
      <c r="H137" s="33"/>
      <c r="I137" s="33"/>
      <c r="J137" s="33"/>
      <c r="K137" s="33"/>
      <c r="L137" s="10"/>
    </row>
    <row r="138" spans="1:12" x14ac:dyDescent="0.2">
      <c r="A138" s="33"/>
      <c r="B138" s="170"/>
      <c r="C138" s="33"/>
      <c r="D138" s="33"/>
      <c r="E138" s="33"/>
      <c r="F138" s="33"/>
      <c r="G138" s="33"/>
      <c r="H138" s="33"/>
      <c r="I138" s="33"/>
      <c r="J138" s="33"/>
      <c r="K138" s="33"/>
      <c r="L138" s="10"/>
    </row>
    <row r="139" spans="1:12" x14ac:dyDescent="0.2">
      <c r="A139" s="33"/>
      <c r="B139" s="170"/>
      <c r="C139" s="33"/>
      <c r="D139" s="33"/>
      <c r="E139" s="33"/>
      <c r="F139" s="33"/>
      <c r="G139" s="33"/>
      <c r="H139" s="33"/>
      <c r="I139" s="33"/>
      <c r="J139" s="33"/>
      <c r="K139" s="33"/>
      <c r="L139" s="10"/>
    </row>
    <row r="140" spans="1:12" x14ac:dyDescent="0.2">
      <c r="A140" s="33"/>
      <c r="B140" s="170"/>
      <c r="C140" s="33"/>
      <c r="D140" s="33"/>
      <c r="E140" s="33"/>
      <c r="F140" s="33"/>
      <c r="G140" s="33"/>
      <c r="H140" s="33"/>
      <c r="I140" s="33"/>
      <c r="J140" s="33"/>
      <c r="K140" s="33"/>
      <c r="L140" s="10"/>
    </row>
    <row r="141" spans="1:12" x14ac:dyDescent="0.2">
      <c r="A141" s="33"/>
      <c r="B141" s="170"/>
      <c r="C141" s="33"/>
      <c r="D141" s="33"/>
      <c r="E141" s="33"/>
      <c r="F141" s="33"/>
      <c r="G141" s="33"/>
      <c r="H141" s="33"/>
      <c r="I141" s="33"/>
      <c r="J141" s="33"/>
      <c r="K141" s="33"/>
      <c r="L141" s="10"/>
    </row>
    <row r="142" spans="1:12" x14ac:dyDescent="0.2">
      <c r="A142" s="33"/>
      <c r="B142" s="170"/>
      <c r="C142" s="33"/>
      <c r="D142" s="33"/>
      <c r="E142" s="33"/>
      <c r="F142" s="33"/>
      <c r="G142" s="33"/>
      <c r="H142" s="33"/>
      <c r="I142" s="33"/>
      <c r="J142" s="33"/>
      <c r="K142" s="33"/>
      <c r="L142" s="10"/>
    </row>
    <row r="143" spans="1:12" x14ac:dyDescent="0.2">
      <c r="A143" s="33"/>
      <c r="B143" s="170"/>
      <c r="C143" s="33"/>
      <c r="D143" s="33"/>
      <c r="E143" s="33"/>
      <c r="F143" s="33"/>
      <c r="G143" s="33"/>
      <c r="H143" s="33"/>
      <c r="I143" s="33"/>
      <c r="J143" s="33"/>
      <c r="K143" s="33"/>
      <c r="L143" s="10"/>
    </row>
    <row r="144" spans="1:12" x14ac:dyDescent="0.2">
      <c r="A144" s="33"/>
      <c r="B144" s="170"/>
      <c r="C144" s="33"/>
      <c r="D144" s="33"/>
      <c r="E144" s="33"/>
      <c r="F144" s="33"/>
      <c r="G144" s="33"/>
      <c r="H144" s="33"/>
      <c r="I144" s="33"/>
      <c r="J144" s="33"/>
      <c r="K144" s="33"/>
      <c r="L144" s="10"/>
    </row>
    <row r="145" spans="1:12" x14ac:dyDescent="0.2">
      <c r="A145" s="33"/>
      <c r="B145" s="170"/>
      <c r="C145" s="33"/>
      <c r="D145" s="33"/>
      <c r="E145" s="33"/>
      <c r="F145" s="33"/>
      <c r="G145" s="33"/>
      <c r="H145" s="33"/>
      <c r="I145" s="33"/>
      <c r="J145" s="33"/>
      <c r="K145" s="33"/>
      <c r="L145" s="10"/>
    </row>
    <row r="146" spans="1:12" x14ac:dyDescent="0.2">
      <c r="A146" s="33"/>
      <c r="B146" s="170"/>
      <c r="C146" s="33"/>
      <c r="D146" s="33"/>
      <c r="E146" s="33"/>
      <c r="F146" s="33"/>
      <c r="G146" s="33"/>
      <c r="H146" s="33"/>
      <c r="I146" s="33"/>
      <c r="J146" s="33"/>
      <c r="K146" s="33"/>
      <c r="L146" s="10"/>
    </row>
    <row r="147" spans="1:12" x14ac:dyDescent="0.2">
      <c r="A147" s="33"/>
      <c r="B147" s="170"/>
      <c r="C147" s="33"/>
      <c r="D147" s="33"/>
      <c r="E147" s="33"/>
      <c r="F147" s="33"/>
      <c r="G147" s="33"/>
      <c r="H147" s="33"/>
      <c r="I147" s="33"/>
      <c r="J147" s="33"/>
      <c r="K147" s="33"/>
      <c r="L147" s="10"/>
    </row>
    <row r="148" spans="1:12" x14ac:dyDescent="0.2">
      <c r="A148" s="33"/>
      <c r="B148" s="170"/>
      <c r="C148" s="33"/>
      <c r="D148" s="33"/>
      <c r="E148" s="33"/>
      <c r="F148" s="33"/>
      <c r="G148" s="33"/>
      <c r="H148" s="33"/>
      <c r="I148" s="33"/>
      <c r="J148" s="33"/>
      <c r="K148" s="33"/>
      <c r="L148" s="10"/>
    </row>
    <row r="149" spans="1:12" x14ac:dyDescent="0.2">
      <c r="A149" s="33"/>
      <c r="B149" s="170"/>
      <c r="C149" s="33"/>
      <c r="D149" s="33"/>
      <c r="E149" s="33"/>
      <c r="F149" s="33"/>
      <c r="G149" s="33"/>
      <c r="H149" s="33"/>
      <c r="I149" s="33"/>
      <c r="J149" s="33"/>
      <c r="K149" s="33"/>
      <c r="L149" s="10"/>
    </row>
    <row r="150" spans="1:12" x14ac:dyDescent="0.2">
      <c r="A150" s="33"/>
      <c r="B150" s="170"/>
      <c r="C150" s="33"/>
      <c r="D150" s="33"/>
      <c r="E150" s="33"/>
      <c r="F150" s="33"/>
      <c r="G150" s="33"/>
      <c r="H150" s="33"/>
      <c r="I150" s="33"/>
      <c r="J150" s="33"/>
      <c r="K150" s="33"/>
      <c r="L150" s="10"/>
    </row>
    <row r="151" spans="1:12" x14ac:dyDescent="0.2">
      <c r="A151" s="33"/>
      <c r="B151" s="170"/>
      <c r="C151" s="33"/>
      <c r="D151" s="33"/>
      <c r="E151" s="33"/>
      <c r="F151" s="33"/>
      <c r="G151" s="33"/>
      <c r="H151" s="33"/>
      <c r="I151" s="33"/>
      <c r="J151" s="33"/>
      <c r="K151" s="33"/>
      <c r="L151" s="10"/>
    </row>
    <row r="152" spans="1:12" x14ac:dyDescent="0.2">
      <c r="A152" s="33"/>
      <c r="B152" s="170"/>
      <c r="C152" s="33"/>
      <c r="D152" s="33"/>
      <c r="E152" s="33"/>
      <c r="F152" s="33"/>
      <c r="G152" s="33"/>
      <c r="H152" s="33"/>
      <c r="I152" s="33"/>
      <c r="J152" s="33"/>
      <c r="K152" s="33"/>
      <c r="L152" s="10"/>
    </row>
    <row r="153" spans="1:12" x14ac:dyDescent="0.2">
      <c r="A153" s="33"/>
      <c r="B153" s="170"/>
      <c r="C153" s="33"/>
      <c r="D153" s="33"/>
      <c r="E153" s="33"/>
      <c r="F153" s="33"/>
      <c r="G153" s="33"/>
      <c r="H153" s="33"/>
      <c r="I153" s="33"/>
      <c r="J153" s="33"/>
      <c r="K153" s="33"/>
      <c r="L153" s="10"/>
    </row>
    <row r="154" spans="1:12" x14ac:dyDescent="0.2">
      <c r="A154" s="33"/>
      <c r="B154" s="170"/>
      <c r="C154" s="33"/>
      <c r="D154" s="33"/>
      <c r="E154" s="33"/>
      <c r="F154" s="33"/>
      <c r="G154" s="33"/>
      <c r="H154" s="33"/>
      <c r="I154" s="33"/>
      <c r="J154" s="33"/>
      <c r="K154" s="33"/>
      <c r="L154" s="10"/>
    </row>
    <row r="155" spans="1:12" x14ac:dyDescent="0.2">
      <c r="A155" s="33"/>
      <c r="B155" s="170"/>
      <c r="C155" s="33"/>
      <c r="D155" s="33"/>
      <c r="E155" s="33"/>
      <c r="F155" s="33"/>
      <c r="G155" s="33"/>
      <c r="H155" s="33"/>
      <c r="I155" s="33"/>
      <c r="J155" s="33"/>
      <c r="K155" s="33"/>
      <c r="L155" s="10"/>
    </row>
    <row r="156" spans="1:12" x14ac:dyDescent="0.2">
      <c r="A156" s="33"/>
      <c r="B156" s="170"/>
      <c r="C156" s="33"/>
      <c r="D156" s="33"/>
      <c r="E156" s="33"/>
      <c r="F156" s="33"/>
      <c r="G156" s="33"/>
      <c r="H156" s="33"/>
      <c r="I156" s="33"/>
      <c r="J156" s="33"/>
      <c r="K156" s="33"/>
      <c r="L156" s="10"/>
    </row>
    <row r="157" spans="1:12" x14ac:dyDescent="0.2">
      <c r="A157" s="33"/>
      <c r="B157" s="170"/>
      <c r="C157" s="33"/>
      <c r="D157" s="33"/>
      <c r="E157" s="33"/>
      <c r="F157" s="33"/>
      <c r="G157" s="33"/>
      <c r="H157" s="33"/>
      <c r="I157" s="33"/>
      <c r="J157" s="33"/>
      <c r="K157" s="33"/>
      <c r="L157" s="10"/>
    </row>
    <row r="158" spans="1:12" x14ac:dyDescent="0.2">
      <c r="A158" s="33"/>
      <c r="B158" s="170"/>
      <c r="C158" s="33"/>
      <c r="D158" s="33"/>
      <c r="E158" s="33"/>
      <c r="F158" s="33"/>
      <c r="G158" s="33"/>
      <c r="H158" s="33"/>
      <c r="I158" s="33"/>
      <c r="J158" s="33"/>
      <c r="K158" s="33"/>
      <c r="L158" s="10"/>
    </row>
    <row r="159" spans="1:12" x14ac:dyDescent="0.2">
      <c r="A159" s="33"/>
      <c r="B159" s="170"/>
      <c r="C159" s="33"/>
      <c r="D159" s="33"/>
      <c r="E159" s="33"/>
      <c r="F159" s="33"/>
      <c r="G159" s="33"/>
      <c r="H159" s="33"/>
      <c r="I159" s="33"/>
      <c r="J159" s="33"/>
      <c r="K159" s="33"/>
      <c r="L159" s="10"/>
    </row>
    <row r="160" spans="1:12" x14ac:dyDescent="0.2">
      <c r="A160" s="33"/>
      <c r="B160" s="170"/>
      <c r="C160" s="33"/>
      <c r="D160" s="33"/>
      <c r="E160" s="33"/>
      <c r="F160" s="33"/>
      <c r="G160" s="33"/>
      <c r="H160" s="33"/>
      <c r="I160" s="33"/>
      <c r="J160" s="33"/>
      <c r="K160" s="33"/>
      <c r="L160" s="10"/>
    </row>
    <row r="161" spans="1:12" x14ac:dyDescent="0.2">
      <c r="A161" s="33"/>
      <c r="B161" s="170"/>
      <c r="C161" s="33"/>
      <c r="D161" s="33"/>
      <c r="E161" s="33"/>
      <c r="F161" s="33"/>
      <c r="G161" s="33"/>
      <c r="H161" s="33"/>
      <c r="I161" s="33"/>
      <c r="J161" s="33"/>
      <c r="K161" s="33"/>
      <c r="L161" s="10"/>
    </row>
    <row r="162" spans="1:12" x14ac:dyDescent="0.2">
      <c r="A162" s="33"/>
      <c r="B162" s="170"/>
      <c r="C162" s="33"/>
      <c r="D162" s="33"/>
      <c r="E162" s="33"/>
      <c r="F162" s="33"/>
      <c r="G162" s="33"/>
      <c r="H162" s="33"/>
      <c r="I162" s="33"/>
      <c r="J162" s="33"/>
      <c r="K162" s="33"/>
      <c r="L162" s="10"/>
    </row>
    <row r="163" spans="1:12" x14ac:dyDescent="0.2">
      <c r="A163" s="33"/>
      <c r="B163" s="170"/>
      <c r="C163" s="33"/>
      <c r="D163" s="33"/>
      <c r="E163" s="33"/>
      <c r="F163" s="33"/>
      <c r="G163" s="33"/>
      <c r="H163" s="33"/>
      <c r="I163" s="33"/>
      <c r="J163" s="33"/>
      <c r="K163" s="33"/>
      <c r="L163" s="10"/>
    </row>
    <row r="164" spans="1:12" x14ac:dyDescent="0.2">
      <c r="A164" s="33"/>
      <c r="B164" s="170"/>
      <c r="C164" s="33"/>
      <c r="D164" s="33"/>
      <c r="E164" s="33"/>
      <c r="F164" s="33"/>
      <c r="G164" s="33"/>
      <c r="H164" s="33"/>
      <c r="I164" s="33"/>
      <c r="J164" s="33"/>
      <c r="K164" s="33"/>
      <c r="L164" s="10"/>
    </row>
    <row r="165" spans="1:12" x14ac:dyDescent="0.2">
      <c r="A165" s="33"/>
      <c r="B165" s="170"/>
      <c r="C165" s="33"/>
      <c r="D165" s="33"/>
      <c r="E165" s="33"/>
      <c r="F165" s="33"/>
      <c r="G165" s="33"/>
      <c r="H165" s="33"/>
      <c r="I165" s="33"/>
      <c r="J165" s="33"/>
      <c r="K165" s="33"/>
      <c r="L165" s="10"/>
    </row>
    <row r="166" spans="1:12" x14ac:dyDescent="0.2">
      <c r="A166" s="33"/>
      <c r="B166" s="170"/>
      <c r="C166" s="33"/>
      <c r="D166" s="33"/>
      <c r="E166" s="33"/>
      <c r="F166" s="33"/>
      <c r="G166" s="33"/>
      <c r="H166" s="33"/>
      <c r="I166" s="33"/>
      <c r="J166" s="33"/>
      <c r="K166" s="33"/>
      <c r="L166" s="10"/>
    </row>
    <row r="167" spans="1:12" x14ac:dyDescent="0.2">
      <c r="A167" s="33"/>
      <c r="B167" s="170"/>
      <c r="C167" s="33"/>
      <c r="D167" s="33"/>
      <c r="E167" s="33"/>
      <c r="F167" s="33"/>
      <c r="G167" s="33"/>
      <c r="H167" s="33"/>
      <c r="I167" s="33"/>
      <c r="J167" s="33"/>
      <c r="K167" s="33"/>
      <c r="L167" s="10"/>
    </row>
    <row r="168" spans="1:12" x14ac:dyDescent="0.2">
      <c r="A168" s="33"/>
      <c r="B168" s="170"/>
      <c r="C168" s="33"/>
      <c r="D168" s="33"/>
      <c r="E168" s="33"/>
      <c r="F168" s="33"/>
      <c r="G168" s="33"/>
      <c r="H168" s="33"/>
      <c r="I168" s="33"/>
      <c r="J168" s="33"/>
      <c r="K168" s="33"/>
      <c r="L168" s="10"/>
    </row>
    <row r="169" spans="1:12" x14ac:dyDescent="0.2">
      <c r="A169" s="33"/>
      <c r="B169" s="170"/>
      <c r="C169" s="33"/>
      <c r="D169" s="33"/>
      <c r="E169" s="33"/>
      <c r="F169" s="33"/>
      <c r="G169" s="33"/>
      <c r="H169" s="33"/>
      <c r="I169" s="33"/>
      <c r="J169" s="33"/>
      <c r="K169" s="33"/>
      <c r="L169" s="10"/>
    </row>
    <row r="170" spans="1:12" x14ac:dyDescent="0.2">
      <c r="A170" s="33"/>
      <c r="B170" s="170"/>
      <c r="C170" s="33"/>
      <c r="D170" s="33"/>
      <c r="E170" s="33"/>
      <c r="F170" s="33"/>
      <c r="G170" s="33"/>
      <c r="H170" s="33"/>
      <c r="I170" s="33"/>
      <c r="J170" s="33"/>
      <c r="K170" s="33"/>
      <c r="L170" s="10"/>
    </row>
    <row r="171" spans="1:12" x14ac:dyDescent="0.2">
      <c r="A171" s="33"/>
      <c r="B171" s="170"/>
      <c r="C171" s="33"/>
      <c r="D171" s="33"/>
      <c r="E171" s="33"/>
      <c r="F171" s="33"/>
      <c r="G171" s="33"/>
      <c r="H171" s="33"/>
      <c r="I171" s="33"/>
      <c r="J171" s="33"/>
      <c r="K171" s="33"/>
      <c r="L171" s="10"/>
    </row>
    <row r="172" spans="1:12" x14ac:dyDescent="0.2">
      <c r="A172" s="33"/>
      <c r="B172" s="170"/>
      <c r="C172" s="33"/>
      <c r="D172" s="33"/>
      <c r="E172" s="33"/>
      <c r="F172" s="33"/>
      <c r="G172" s="33"/>
      <c r="H172" s="33"/>
      <c r="I172" s="33"/>
      <c r="J172" s="33"/>
      <c r="K172" s="33"/>
      <c r="L172" s="10"/>
    </row>
    <row r="173" spans="1:12" x14ac:dyDescent="0.2">
      <c r="A173" s="33"/>
      <c r="B173" s="170"/>
      <c r="C173" s="33"/>
      <c r="D173" s="33"/>
      <c r="E173" s="33"/>
      <c r="F173" s="33"/>
      <c r="G173" s="33"/>
      <c r="H173" s="33"/>
      <c r="I173" s="33"/>
      <c r="J173" s="33"/>
      <c r="K173" s="33"/>
      <c r="L173" s="10"/>
    </row>
    <row r="174" spans="1:12" x14ac:dyDescent="0.2">
      <c r="A174" s="33"/>
      <c r="B174" s="170"/>
      <c r="C174" s="33"/>
      <c r="D174" s="33"/>
      <c r="E174" s="33"/>
      <c r="F174" s="33"/>
      <c r="G174" s="33"/>
      <c r="H174" s="33"/>
      <c r="I174" s="33"/>
      <c r="J174" s="33"/>
      <c r="K174" s="33"/>
      <c r="L174" s="10"/>
    </row>
    <row r="175" spans="1:12" x14ac:dyDescent="0.2">
      <c r="A175" s="33"/>
      <c r="B175" s="170"/>
      <c r="C175" s="33"/>
      <c r="D175" s="33"/>
      <c r="E175" s="33"/>
      <c r="F175" s="33"/>
      <c r="G175" s="33"/>
      <c r="H175" s="33"/>
      <c r="I175" s="33"/>
      <c r="J175" s="33"/>
      <c r="K175" s="33"/>
      <c r="L175" s="10"/>
    </row>
    <row r="176" spans="1:12" x14ac:dyDescent="0.2">
      <c r="A176" s="33"/>
      <c r="B176" s="170"/>
      <c r="C176" s="33"/>
      <c r="D176" s="33"/>
      <c r="E176" s="33"/>
      <c r="F176" s="33"/>
      <c r="G176" s="33"/>
      <c r="H176" s="33"/>
      <c r="I176" s="33"/>
      <c r="J176" s="33"/>
      <c r="K176" s="33"/>
      <c r="L176" s="10"/>
    </row>
    <row r="177" spans="1:12" x14ac:dyDescent="0.2">
      <c r="A177" s="33"/>
      <c r="B177" s="170"/>
      <c r="C177" s="33"/>
      <c r="D177" s="33"/>
      <c r="E177" s="33"/>
      <c r="F177" s="33"/>
      <c r="G177" s="33"/>
      <c r="H177" s="33"/>
      <c r="I177" s="33"/>
      <c r="J177" s="33"/>
      <c r="K177" s="33"/>
      <c r="L177" s="10"/>
    </row>
    <row r="178" spans="1:12" x14ac:dyDescent="0.2">
      <c r="A178" s="33"/>
      <c r="B178" s="170"/>
      <c r="C178" s="33"/>
      <c r="D178" s="33"/>
      <c r="E178" s="33"/>
      <c r="F178" s="33"/>
      <c r="G178" s="33"/>
      <c r="H178" s="33"/>
      <c r="I178" s="33"/>
      <c r="J178" s="33"/>
      <c r="K178" s="33"/>
      <c r="L178" s="10"/>
    </row>
    <row r="179" spans="1:12" x14ac:dyDescent="0.2">
      <c r="A179" s="33"/>
      <c r="B179" s="170"/>
      <c r="C179" s="33"/>
      <c r="D179" s="33"/>
      <c r="E179" s="33"/>
      <c r="F179" s="33"/>
      <c r="G179" s="33"/>
      <c r="H179" s="33"/>
      <c r="I179" s="33"/>
      <c r="J179" s="33"/>
      <c r="K179" s="33"/>
      <c r="L179" s="10"/>
    </row>
    <row r="180" spans="1:12" x14ac:dyDescent="0.2">
      <c r="A180" s="33"/>
      <c r="B180" s="170"/>
      <c r="C180" s="33"/>
      <c r="D180" s="33"/>
      <c r="E180" s="33"/>
      <c r="F180" s="33"/>
      <c r="G180" s="33"/>
      <c r="H180" s="33"/>
      <c r="I180" s="33"/>
      <c r="J180" s="33"/>
      <c r="K180" s="33"/>
      <c r="L180" s="10"/>
    </row>
    <row r="181" spans="1:12" x14ac:dyDescent="0.2">
      <c r="A181" s="33"/>
      <c r="B181" s="170"/>
      <c r="C181" s="33"/>
      <c r="D181" s="33"/>
      <c r="E181" s="33"/>
      <c r="F181" s="33"/>
      <c r="G181" s="33"/>
      <c r="H181" s="33"/>
      <c r="I181" s="33"/>
      <c r="J181" s="33"/>
      <c r="K181" s="33"/>
      <c r="L181" s="10"/>
    </row>
    <row r="182" spans="1:12" x14ac:dyDescent="0.2">
      <c r="A182" s="33"/>
      <c r="B182" s="170"/>
      <c r="C182" s="33"/>
      <c r="D182" s="33"/>
      <c r="E182" s="33"/>
      <c r="F182" s="33"/>
      <c r="G182" s="33"/>
      <c r="H182" s="33"/>
      <c r="I182" s="33"/>
      <c r="J182" s="33"/>
      <c r="K182" s="33"/>
      <c r="L182" s="10"/>
    </row>
    <row r="183" spans="1:12" x14ac:dyDescent="0.2">
      <c r="A183" s="33"/>
      <c r="B183" s="170"/>
      <c r="C183" s="33"/>
      <c r="D183" s="33"/>
      <c r="E183" s="33"/>
      <c r="F183" s="33"/>
      <c r="G183" s="33"/>
      <c r="H183" s="33"/>
      <c r="I183" s="33"/>
      <c r="J183" s="33"/>
      <c r="K183" s="33"/>
      <c r="L183" s="10"/>
    </row>
    <row r="184" spans="1:12" x14ac:dyDescent="0.2">
      <c r="A184" s="33"/>
      <c r="B184" s="170"/>
      <c r="C184" s="33"/>
      <c r="D184" s="33"/>
      <c r="E184" s="33"/>
      <c r="F184" s="33"/>
      <c r="G184" s="33"/>
      <c r="H184" s="33"/>
      <c r="I184" s="33"/>
      <c r="J184" s="33"/>
      <c r="K184" s="33"/>
      <c r="L184" s="10"/>
    </row>
    <row r="185" spans="1:12" x14ac:dyDescent="0.2">
      <c r="A185" s="33"/>
      <c r="B185" s="170"/>
      <c r="C185" s="33"/>
      <c r="D185" s="33"/>
      <c r="E185" s="33"/>
      <c r="F185" s="33"/>
      <c r="G185" s="33"/>
      <c r="H185" s="33"/>
      <c r="I185" s="33"/>
      <c r="J185" s="33"/>
      <c r="K185" s="33"/>
      <c r="L185" s="10"/>
    </row>
    <row r="186" spans="1:12" x14ac:dyDescent="0.2">
      <c r="A186" s="33"/>
      <c r="B186" s="170"/>
      <c r="C186" s="33"/>
      <c r="D186" s="33"/>
      <c r="E186" s="33"/>
      <c r="F186" s="33"/>
      <c r="G186" s="33"/>
      <c r="H186" s="33"/>
      <c r="I186" s="33"/>
      <c r="J186" s="33"/>
      <c r="K186" s="33"/>
      <c r="L186" s="10"/>
    </row>
    <row r="187" spans="1:12" x14ac:dyDescent="0.2">
      <c r="A187" s="33"/>
      <c r="B187" s="170"/>
      <c r="C187" s="33"/>
      <c r="D187" s="33"/>
      <c r="E187" s="33"/>
      <c r="F187" s="33"/>
      <c r="G187" s="33"/>
      <c r="H187" s="33"/>
      <c r="I187" s="33"/>
      <c r="J187" s="33"/>
      <c r="K187" s="33"/>
      <c r="L187" s="10"/>
    </row>
    <row r="188" spans="1:12" x14ac:dyDescent="0.2">
      <c r="A188" s="33"/>
      <c r="B188" s="170"/>
      <c r="C188" s="33"/>
      <c r="D188" s="33"/>
      <c r="E188" s="33"/>
      <c r="F188" s="33"/>
      <c r="G188" s="33"/>
      <c r="H188" s="33"/>
      <c r="I188" s="33"/>
      <c r="J188" s="33"/>
      <c r="K188" s="33"/>
      <c r="L188" s="10"/>
    </row>
    <row r="189" spans="1:12" x14ac:dyDescent="0.2">
      <c r="A189" s="33"/>
      <c r="B189" s="170"/>
      <c r="C189" s="33"/>
      <c r="D189" s="33"/>
      <c r="E189" s="33"/>
      <c r="F189" s="33"/>
      <c r="G189" s="33"/>
      <c r="H189" s="33"/>
      <c r="I189" s="33"/>
      <c r="J189" s="33"/>
      <c r="K189" s="33"/>
      <c r="L189" s="10"/>
    </row>
    <row r="190" spans="1:12" x14ac:dyDescent="0.2">
      <c r="A190" s="33"/>
      <c r="B190" s="170"/>
      <c r="C190" s="33"/>
      <c r="D190" s="33"/>
      <c r="E190" s="33"/>
      <c r="F190" s="33"/>
      <c r="G190" s="33"/>
      <c r="H190" s="33"/>
      <c r="I190" s="33"/>
      <c r="J190" s="33"/>
      <c r="K190" s="33"/>
      <c r="L190" s="10"/>
    </row>
    <row r="191" spans="1:12" x14ac:dyDescent="0.2">
      <c r="A191" s="33"/>
      <c r="B191" s="170"/>
      <c r="C191" s="33"/>
      <c r="D191" s="33"/>
      <c r="E191" s="33"/>
      <c r="F191" s="33"/>
      <c r="G191" s="33"/>
      <c r="H191" s="33"/>
      <c r="I191" s="33"/>
      <c r="J191" s="33"/>
      <c r="K191" s="33"/>
      <c r="L191" s="10"/>
    </row>
    <row r="192" spans="1:12" x14ac:dyDescent="0.2">
      <c r="A192" s="33"/>
      <c r="B192" s="170"/>
      <c r="C192" s="33"/>
      <c r="D192" s="33"/>
      <c r="E192" s="33"/>
      <c r="F192" s="33"/>
      <c r="G192" s="33"/>
      <c r="H192" s="33"/>
      <c r="I192" s="33"/>
      <c r="J192" s="33"/>
      <c r="K192" s="33"/>
      <c r="L192" s="10"/>
    </row>
    <row r="193" spans="1:12" x14ac:dyDescent="0.2">
      <c r="A193" s="33"/>
      <c r="B193" s="170"/>
      <c r="C193" s="33"/>
      <c r="D193" s="33"/>
      <c r="E193" s="33"/>
      <c r="F193" s="33"/>
      <c r="G193" s="33"/>
      <c r="H193" s="33"/>
      <c r="I193" s="33"/>
      <c r="J193" s="33"/>
      <c r="K193" s="33"/>
      <c r="L193" s="10"/>
    </row>
    <row r="194" spans="1:12" x14ac:dyDescent="0.2">
      <c r="A194" s="33"/>
      <c r="B194" s="170"/>
      <c r="C194" s="33"/>
      <c r="D194" s="33"/>
      <c r="E194" s="33"/>
      <c r="F194" s="33"/>
      <c r="G194" s="33"/>
      <c r="H194" s="33"/>
      <c r="I194" s="33"/>
      <c r="J194" s="33"/>
      <c r="K194" s="33"/>
      <c r="L194" s="10"/>
    </row>
    <row r="195" spans="1:12" x14ac:dyDescent="0.2">
      <c r="A195" s="33"/>
      <c r="B195" s="170"/>
      <c r="C195" s="33"/>
      <c r="D195" s="33"/>
      <c r="E195" s="33"/>
      <c r="F195" s="33"/>
      <c r="G195" s="33"/>
      <c r="H195" s="33"/>
      <c r="I195" s="33"/>
      <c r="J195" s="33"/>
      <c r="K195" s="33"/>
      <c r="L195" s="10"/>
    </row>
    <row r="196" spans="1:12" x14ac:dyDescent="0.2">
      <c r="A196" s="33"/>
      <c r="B196" s="170"/>
      <c r="C196" s="33"/>
      <c r="D196" s="33"/>
      <c r="E196" s="33"/>
      <c r="F196" s="33"/>
      <c r="G196" s="33"/>
      <c r="H196" s="33"/>
      <c r="I196" s="33"/>
      <c r="J196" s="33"/>
      <c r="K196" s="33"/>
      <c r="L196" s="10"/>
    </row>
    <row r="197" spans="1:12" x14ac:dyDescent="0.2">
      <c r="A197" s="33"/>
      <c r="B197" s="170"/>
      <c r="C197" s="33"/>
      <c r="D197" s="33"/>
      <c r="E197" s="33"/>
      <c r="F197" s="33"/>
      <c r="G197" s="33"/>
      <c r="H197" s="33"/>
      <c r="I197" s="33"/>
      <c r="J197" s="33"/>
      <c r="K197" s="33"/>
      <c r="L197" s="10"/>
    </row>
    <row r="198" spans="1:12" x14ac:dyDescent="0.2">
      <c r="A198" s="33"/>
      <c r="B198" s="170"/>
      <c r="C198" s="33"/>
      <c r="D198" s="33"/>
      <c r="E198" s="33"/>
      <c r="F198" s="33"/>
      <c r="G198" s="33"/>
      <c r="H198" s="33"/>
      <c r="I198" s="33"/>
      <c r="J198" s="33"/>
      <c r="K198" s="33"/>
      <c r="L198" s="10"/>
    </row>
    <row r="199" spans="1:12" x14ac:dyDescent="0.2">
      <c r="A199" s="33"/>
      <c r="B199" s="170"/>
      <c r="C199" s="33"/>
      <c r="D199" s="33"/>
      <c r="E199" s="33"/>
      <c r="F199" s="33"/>
      <c r="G199" s="33"/>
      <c r="H199" s="33"/>
      <c r="I199" s="33"/>
      <c r="J199" s="33"/>
      <c r="K199" s="33"/>
      <c r="L199" s="10"/>
    </row>
    <row r="200" spans="1:12" x14ac:dyDescent="0.2">
      <c r="A200" s="33"/>
      <c r="B200" s="170"/>
      <c r="C200" s="33"/>
      <c r="D200" s="33"/>
      <c r="E200" s="33"/>
      <c r="F200" s="33"/>
      <c r="G200" s="33"/>
      <c r="H200" s="33"/>
      <c r="I200" s="33"/>
      <c r="J200" s="33"/>
      <c r="K200" s="33"/>
      <c r="L200" s="10"/>
    </row>
    <row r="201" spans="1:12" x14ac:dyDescent="0.2">
      <c r="A201" s="33"/>
      <c r="B201" s="170"/>
      <c r="C201" s="33"/>
      <c r="D201" s="33"/>
      <c r="E201" s="33"/>
      <c r="F201" s="33"/>
      <c r="G201" s="33"/>
      <c r="H201" s="33"/>
      <c r="I201" s="33"/>
      <c r="J201" s="33"/>
      <c r="K201" s="33"/>
      <c r="L201" s="10"/>
    </row>
    <row r="202" spans="1:12" x14ac:dyDescent="0.2">
      <c r="A202" s="33"/>
      <c r="B202" s="170"/>
      <c r="C202" s="33"/>
      <c r="D202" s="33"/>
      <c r="E202" s="33"/>
      <c r="F202" s="33"/>
      <c r="G202" s="33"/>
      <c r="H202" s="33"/>
      <c r="I202" s="33"/>
      <c r="J202" s="33"/>
      <c r="K202" s="33"/>
      <c r="L202" s="10"/>
    </row>
    <row r="203" spans="1:12" x14ac:dyDescent="0.2">
      <c r="A203" s="33"/>
      <c r="B203" s="170"/>
      <c r="C203" s="33"/>
      <c r="D203" s="33"/>
      <c r="E203" s="33"/>
      <c r="F203" s="33"/>
      <c r="G203" s="33"/>
      <c r="H203" s="33"/>
      <c r="I203" s="33"/>
      <c r="J203" s="33"/>
      <c r="K203" s="33"/>
      <c r="L203" s="10"/>
    </row>
    <row r="204" spans="1:12" x14ac:dyDescent="0.2">
      <c r="A204" s="33"/>
      <c r="B204" s="170"/>
      <c r="C204" s="33"/>
      <c r="D204" s="33"/>
      <c r="E204" s="33"/>
      <c r="F204" s="33"/>
      <c r="G204" s="33"/>
      <c r="H204" s="33"/>
      <c r="I204" s="33"/>
      <c r="J204" s="33"/>
      <c r="K204" s="33"/>
      <c r="L204" s="10"/>
    </row>
    <row r="205" spans="1:12" x14ac:dyDescent="0.2">
      <c r="A205" s="33"/>
      <c r="B205" s="170"/>
      <c r="C205" s="33"/>
      <c r="D205" s="33"/>
      <c r="E205" s="33"/>
      <c r="F205" s="33"/>
      <c r="G205" s="33"/>
      <c r="H205" s="33"/>
      <c r="I205" s="33"/>
      <c r="J205" s="33"/>
      <c r="K205" s="33"/>
      <c r="L205" s="10"/>
    </row>
    <row r="206" spans="1:12" x14ac:dyDescent="0.2">
      <c r="A206" s="33"/>
      <c r="B206" s="170"/>
      <c r="C206" s="33"/>
      <c r="D206" s="33"/>
      <c r="E206" s="33"/>
      <c r="F206" s="33"/>
      <c r="G206" s="33"/>
      <c r="H206" s="33"/>
      <c r="I206" s="33"/>
      <c r="J206" s="33"/>
      <c r="K206" s="33"/>
      <c r="L206" s="10"/>
    </row>
    <row r="207" spans="1:12" x14ac:dyDescent="0.2">
      <c r="A207" s="33"/>
      <c r="B207" s="170"/>
      <c r="C207" s="33"/>
      <c r="D207" s="33"/>
      <c r="E207" s="33"/>
      <c r="F207" s="33"/>
      <c r="G207" s="33"/>
      <c r="H207" s="33"/>
      <c r="I207" s="33"/>
      <c r="J207" s="33"/>
      <c r="K207" s="33"/>
      <c r="L207" s="10"/>
    </row>
    <row r="208" spans="1:12" x14ac:dyDescent="0.2">
      <c r="A208" s="33"/>
      <c r="B208" s="170"/>
      <c r="C208" s="33"/>
      <c r="D208" s="33"/>
      <c r="E208" s="33"/>
      <c r="F208" s="33"/>
      <c r="G208" s="33"/>
      <c r="H208" s="33"/>
      <c r="I208" s="33"/>
      <c r="J208" s="33"/>
      <c r="K208" s="33"/>
      <c r="L208" s="10"/>
    </row>
    <row r="209" spans="1:12" x14ac:dyDescent="0.2">
      <c r="A209" s="33"/>
      <c r="B209" s="170"/>
      <c r="C209" s="33"/>
      <c r="D209" s="33"/>
      <c r="E209" s="33"/>
      <c r="F209" s="33"/>
      <c r="G209" s="33"/>
      <c r="H209" s="33"/>
      <c r="I209" s="33"/>
      <c r="J209" s="33"/>
      <c r="K209" s="33"/>
      <c r="L209" s="10"/>
    </row>
    <row r="210" spans="1:12" x14ac:dyDescent="0.2">
      <c r="A210" s="33"/>
      <c r="B210" s="170"/>
      <c r="C210" s="33"/>
      <c r="D210" s="33"/>
      <c r="E210" s="33"/>
      <c r="F210" s="33"/>
      <c r="G210" s="33"/>
      <c r="H210" s="33"/>
      <c r="I210" s="33"/>
      <c r="J210" s="33"/>
      <c r="K210" s="33"/>
      <c r="L210" s="10"/>
    </row>
    <row r="211" spans="1:12" x14ac:dyDescent="0.2">
      <c r="A211" s="33"/>
      <c r="B211" s="170"/>
      <c r="C211" s="33"/>
      <c r="D211" s="33"/>
      <c r="E211" s="33"/>
      <c r="F211" s="33"/>
      <c r="G211" s="33"/>
      <c r="H211" s="33"/>
      <c r="I211" s="33"/>
      <c r="J211" s="33"/>
      <c r="K211" s="33"/>
      <c r="L211" s="10"/>
    </row>
    <row r="212" spans="1:12" x14ac:dyDescent="0.2">
      <c r="A212" s="33"/>
      <c r="B212" s="170"/>
      <c r="C212" s="33"/>
      <c r="D212" s="33"/>
      <c r="E212" s="33"/>
      <c r="F212" s="33"/>
      <c r="G212" s="33"/>
      <c r="H212" s="33"/>
      <c r="I212" s="33"/>
      <c r="J212" s="33"/>
      <c r="K212" s="33"/>
      <c r="L212" s="10"/>
    </row>
    <row r="213" spans="1:12" x14ac:dyDescent="0.2">
      <c r="A213" s="33"/>
      <c r="B213" s="170"/>
      <c r="C213" s="33"/>
      <c r="D213" s="33"/>
      <c r="E213" s="33"/>
      <c r="F213" s="33"/>
      <c r="G213" s="33"/>
      <c r="H213" s="33"/>
      <c r="I213" s="33"/>
      <c r="J213" s="33"/>
      <c r="K213" s="33"/>
      <c r="L213" s="10"/>
    </row>
    <row r="214" spans="1:12" x14ac:dyDescent="0.2">
      <c r="A214" s="33"/>
      <c r="B214" s="170"/>
      <c r="C214" s="33"/>
      <c r="D214" s="33"/>
      <c r="E214" s="33"/>
      <c r="F214" s="33"/>
      <c r="G214" s="33"/>
      <c r="H214" s="33"/>
      <c r="I214" s="33"/>
      <c r="J214" s="33"/>
      <c r="K214" s="33"/>
      <c r="L214" s="10"/>
    </row>
    <row r="215" spans="1:12" x14ac:dyDescent="0.2">
      <c r="A215" s="33"/>
      <c r="B215" s="170"/>
      <c r="C215" s="33"/>
      <c r="D215" s="33"/>
      <c r="E215" s="33"/>
      <c r="F215" s="33"/>
      <c r="G215" s="33"/>
      <c r="H215" s="33"/>
      <c r="I215" s="33"/>
      <c r="J215" s="33"/>
      <c r="K215" s="33"/>
      <c r="L215" s="10"/>
    </row>
    <row r="216" spans="1:12" x14ac:dyDescent="0.2">
      <c r="A216" s="33"/>
      <c r="B216" s="170"/>
      <c r="C216" s="33"/>
      <c r="D216" s="33"/>
      <c r="E216" s="33"/>
      <c r="F216" s="33"/>
      <c r="G216" s="33"/>
      <c r="H216" s="33"/>
      <c r="I216" s="33"/>
      <c r="J216" s="33"/>
      <c r="K216" s="33"/>
      <c r="L216" s="10"/>
    </row>
    <row r="217" spans="1:12" x14ac:dyDescent="0.2">
      <c r="A217" s="33"/>
      <c r="B217" s="170"/>
      <c r="C217" s="33"/>
      <c r="D217" s="33"/>
      <c r="E217" s="33"/>
      <c r="F217" s="33"/>
      <c r="G217" s="33"/>
      <c r="H217" s="33"/>
      <c r="I217" s="33"/>
      <c r="J217" s="33"/>
      <c r="K217" s="33"/>
      <c r="L217" s="10"/>
    </row>
    <row r="218" spans="1:12" x14ac:dyDescent="0.2">
      <c r="A218" s="33"/>
      <c r="B218" s="170"/>
      <c r="C218" s="33"/>
      <c r="D218" s="33"/>
      <c r="E218" s="33"/>
    </row>
    <row r="219" spans="1:12" x14ac:dyDescent="0.2">
      <c r="A219" s="33"/>
      <c r="B219" s="170"/>
      <c r="C219" s="33"/>
      <c r="D219" s="33"/>
      <c r="E219" s="33"/>
    </row>
  </sheetData>
  <sheetProtection password="A0A7" sheet="1" objects="1" scenarios="1"/>
  <mergeCells count="18">
    <mergeCell ref="A90:E90"/>
    <mergeCell ref="A89:E89"/>
    <mergeCell ref="A83:E83"/>
    <mergeCell ref="A1:E1"/>
    <mergeCell ref="A2:E2"/>
    <mergeCell ref="A4:E4"/>
    <mergeCell ref="A43:E43"/>
    <mergeCell ref="A82:E82"/>
    <mergeCell ref="A5:E5"/>
    <mergeCell ref="A14:E14"/>
    <mergeCell ref="A15:E15"/>
    <mergeCell ref="A46:E46"/>
    <mergeCell ref="A53:E53"/>
    <mergeCell ref="A60:E60"/>
    <mergeCell ref="A30:B30"/>
    <mergeCell ref="A31:E31"/>
    <mergeCell ref="A33:E33"/>
    <mergeCell ref="A37:E37"/>
  </mergeCells>
  <pageMargins left="0.70866141732283472" right="0.70866141732283472" top="0.74803149606299213" bottom="0.74803149606299213" header="0.31496062992125984" footer="0.31496062992125984"/>
  <pageSetup paperSize="9" scale="90" fitToHeight="0" orientation="landscape" r:id="rId1"/>
  <headerFooter>
    <oddHeader>&amp;C&amp;"Arial,Bold"&amp;16 &amp;K03+0003. ANALIZA FINANCIARĂ - INDICATORI</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4:N49"/>
  <sheetViews>
    <sheetView topLeftCell="A3" workbookViewId="0">
      <selection activeCell="B45" sqref="B45:D45"/>
    </sheetView>
  </sheetViews>
  <sheetFormatPr defaultRowHeight="13.5" x14ac:dyDescent="0.25"/>
  <cols>
    <col min="1" max="1" width="37.42578125" style="154" customWidth="1"/>
    <col min="2" max="2" width="53.5703125" style="6" customWidth="1"/>
    <col min="3" max="5" width="14.7109375" style="98" customWidth="1"/>
    <col min="6" max="6" width="10" style="99" bestFit="1" customWidth="1"/>
    <col min="7" max="7" width="9.140625" style="6"/>
    <col min="8" max="8" width="50" style="121" customWidth="1"/>
    <col min="9" max="14" width="9.140625" style="6"/>
  </cols>
  <sheetData>
    <row r="4" spans="1:14" s="97" customFormat="1" ht="37.5" x14ac:dyDescent="0.2">
      <c r="A4" s="198" t="s">
        <v>630</v>
      </c>
      <c r="B4" s="41"/>
      <c r="C4" s="95"/>
      <c r="D4" s="95"/>
      <c r="E4" s="95"/>
      <c r="F4" s="95"/>
      <c r="G4" s="41"/>
      <c r="H4" s="121"/>
      <c r="I4" s="41"/>
      <c r="J4" s="41"/>
      <c r="K4" s="41"/>
      <c r="L4" s="41"/>
      <c r="M4" s="41"/>
      <c r="N4" s="41"/>
    </row>
    <row r="5" spans="1:14" s="97" customFormat="1" ht="10.5" customHeight="1" x14ac:dyDescent="0.2">
      <c r="A5" s="198"/>
      <c r="B5" s="41"/>
      <c r="C5" s="95"/>
      <c r="D5" s="95"/>
      <c r="E5" s="95"/>
      <c r="F5" s="95"/>
      <c r="G5" s="41"/>
      <c r="H5" s="121"/>
      <c r="I5" s="41"/>
      <c r="J5" s="41"/>
      <c r="K5" s="41"/>
      <c r="L5" s="41"/>
      <c r="M5" s="41"/>
      <c r="N5" s="41"/>
    </row>
    <row r="6" spans="1:14" s="97" customFormat="1" ht="22.5" customHeight="1" x14ac:dyDescent="0.25">
      <c r="A6" s="723" t="s">
        <v>409</v>
      </c>
      <c r="B6" s="723"/>
      <c r="C6" s="723"/>
      <c r="D6" s="723"/>
      <c r="E6" s="724"/>
      <c r="F6" s="199"/>
      <c r="G6" s="46"/>
      <c r="H6" s="121"/>
      <c r="I6" s="46"/>
      <c r="J6" s="46"/>
      <c r="K6" s="46"/>
      <c r="L6" s="41"/>
      <c r="M6" s="41"/>
      <c r="N6" s="41"/>
    </row>
    <row r="7" spans="1:14" s="97" customFormat="1" ht="22.5" customHeight="1" x14ac:dyDescent="0.25">
      <c r="A7" s="147" t="s">
        <v>379</v>
      </c>
      <c r="B7" s="476"/>
      <c r="C7" s="476"/>
      <c r="D7" s="476"/>
      <c r="E7" s="200"/>
      <c r="F7" s="199"/>
      <c r="G7" s="46"/>
      <c r="H7" s="121"/>
      <c r="I7" s="46"/>
      <c r="J7" s="46"/>
      <c r="K7" s="46"/>
      <c r="L7" s="41"/>
      <c r="M7" s="41"/>
      <c r="N7" s="41"/>
    </row>
    <row r="8" spans="1:14" ht="15.75" x14ac:dyDescent="0.25">
      <c r="A8" s="146" t="s">
        <v>465</v>
      </c>
      <c r="B8" s="2" t="s">
        <v>384</v>
      </c>
      <c r="C8" s="102">
        <f>'2 Cont RE'!B29</f>
        <v>0</v>
      </c>
      <c r="D8" s="102">
        <f>'2 Cont RE'!C29</f>
        <v>0</v>
      </c>
      <c r="E8" s="102">
        <f>'2 Cont RE'!D29</f>
        <v>0</v>
      </c>
      <c r="F8" s="114"/>
      <c r="G8" s="2"/>
      <c r="I8" s="2"/>
      <c r="J8" s="2"/>
      <c r="K8" s="2"/>
    </row>
    <row r="9" spans="1:14" ht="15.75" x14ac:dyDescent="0.25">
      <c r="A9" s="147"/>
      <c r="B9" s="2" t="s">
        <v>269</v>
      </c>
      <c r="C9" s="102" t="str">
        <f>IF(C8&lt;0,-C8,"")</f>
        <v/>
      </c>
      <c r="D9" s="102" t="str">
        <f>IF(D8&lt;0,-D8,"")</f>
        <v/>
      </c>
      <c r="E9" s="102" t="str">
        <f>IF(E8&lt;0,-E8,"")</f>
        <v/>
      </c>
      <c r="F9" s="114"/>
      <c r="G9" s="2"/>
      <c r="I9" s="2"/>
      <c r="J9" s="2"/>
      <c r="K9" s="2"/>
    </row>
    <row r="10" spans="1:14" ht="15.75" x14ac:dyDescent="0.25">
      <c r="A10" s="148"/>
      <c r="B10" s="87" t="s">
        <v>270</v>
      </c>
      <c r="C10" s="103"/>
      <c r="D10" s="104" t="str">
        <f>IFERROR((D9-C9)/C9,"")</f>
        <v/>
      </c>
      <c r="E10" s="104" t="str">
        <f>IFERROR((E9-D9)/D9,"")</f>
        <v/>
      </c>
      <c r="F10" s="115">
        <v>0</v>
      </c>
      <c r="G10" s="2"/>
      <c r="I10" s="2"/>
      <c r="J10" s="2"/>
      <c r="K10" s="2"/>
    </row>
    <row r="11" spans="1:14" ht="15.75" x14ac:dyDescent="0.25">
      <c r="A11" s="146" t="s">
        <v>428</v>
      </c>
      <c r="B11" s="2" t="s">
        <v>385</v>
      </c>
      <c r="C11" s="102">
        <f>'Analiza financiara-extinsa'!B35</f>
        <v>0</v>
      </c>
      <c r="D11" s="102">
        <f>'Analiza financiara-extinsa'!C35</f>
        <v>0</v>
      </c>
      <c r="E11" s="102">
        <f>'Analiza financiara-extinsa'!D35</f>
        <v>0</v>
      </c>
      <c r="F11" s="114"/>
      <c r="G11" s="2"/>
      <c r="I11" s="2"/>
      <c r="J11" s="2"/>
      <c r="K11" s="2"/>
    </row>
    <row r="12" spans="1:14" ht="15.75" x14ac:dyDescent="0.25">
      <c r="A12" s="149"/>
      <c r="B12" s="87" t="s">
        <v>429</v>
      </c>
      <c r="C12" s="105"/>
      <c r="D12" s="104" t="str">
        <f>IFERROR((D11-C11)/C11,"")</f>
        <v/>
      </c>
      <c r="E12" s="104" t="str">
        <f>IFERROR((E11-D11)/D11,"")</f>
        <v/>
      </c>
      <c r="F12" s="115">
        <v>0.5</v>
      </c>
      <c r="G12" s="2"/>
      <c r="I12" s="2"/>
      <c r="J12" s="2"/>
      <c r="K12" s="2"/>
    </row>
    <row r="13" spans="1:14" ht="31.5" hidden="1" x14ac:dyDescent="0.25">
      <c r="A13" s="146" t="s">
        <v>380</v>
      </c>
      <c r="B13" s="2" t="s">
        <v>385</v>
      </c>
      <c r="C13" s="102">
        <f>'2 Cont RE'!B27</f>
        <v>0</v>
      </c>
      <c r="D13" s="102">
        <f>'2 Cont RE'!C27</f>
        <v>0</v>
      </c>
      <c r="E13" s="102">
        <f>'2 Cont RE'!D27</f>
        <v>0</v>
      </c>
      <c r="F13" s="114"/>
      <c r="G13" s="2"/>
      <c r="I13" s="2"/>
      <c r="J13" s="2"/>
      <c r="K13" s="2"/>
    </row>
    <row r="14" spans="1:14" ht="15.75" hidden="1" x14ac:dyDescent="0.25">
      <c r="A14" s="150"/>
      <c r="B14" s="2" t="s">
        <v>271</v>
      </c>
      <c r="C14" s="102" t="str">
        <f>'Analiza financiara-extinsa'!H7</f>
        <v/>
      </c>
      <c r="D14" s="102" t="str">
        <f>'Analiza financiara-extinsa'!I7</f>
        <v/>
      </c>
      <c r="E14" s="102" t="str">
        <f>'Analiza financiara-extinsa'!J7</f>
        <v/>
      </c>
      <c r="F14" s="114"/>
      <c r="G14" s="2"/>
      <c r="I14" s="2"/>
      <c r="J14" s="2"/>
      <c r="K14" s="2"/>
    </row>
    <row r="15" spans="1:14" ht="15.75" hidden="1" x14ac:dyDescent="0.25">
      <c r="A15" s="150"/>
      <c r="B15" s="2" t="s">
        <v>272</v>
      </c>
      <c r="C15" s="106" t="str">
        <f>IFERROR(C14*360/C13,"")</f>
        <v/>
      </c>
      <c r="D15" s="106" t="str">
        <f t="shared" ref="D15:E15" si="0">IFERROR(D14*360/D13,"")</f>
        <v/>
      </c>
      <c r="E15" s="106" t="str">
        <f t="shared" si="0"/>
        <v/>
      </c>
      <c r="F15" s="114"/>
      <c r="G15" s="2"/>
      <c r="I15" s="2"/>
      <c r="J15" s="2"/>
      <c r="K15" s="2"/>
    </row>
    <row r="16" spans="1:14" ht="15.75" hidden="1" x14ac:dyDescent="0.25">
      <c r="A16" s="149"/>
      <c r="B16" s="87" t="s">
        <v>273</v>
      </c>
      <c r="C16" s="105"/>
      <c r="D16" s="107" t="str">
        <f>IFERROR(D15-C15,"")</f>
        <v/>
      </c>
      <c r="E16" s="107" t="str">
        <f>IFERROR(E15-D15,"")</f>
        <v/>
      </c>
      <c r="F16" s="113">
        <v>0</v>
      </c>
      <c r="G16" s="2"/>
      <c r="I16" s="2"/>
      <c r="J16" s="2"/>
      <c r="K16" s="2"/>
    </row>
    <row r="17" spans="1:11" ht="15.75" x14ac:dyDescent="0.25">
      <c r="A17" s="146" t="s">
        <v>381</v>
      </c>
      <c r="B17" s="2" t="s">
        <v>274</v>
      </c>
      <c r="C17" s="100"/>
      <c r="D17" s="102">
        <f>'3 Analiza financiara-indicatori'!D11</f>
        <v>0</v>
      </c>
      <c r="E17" s="102">
        <f>'3 Analiza financiara-indicatori'!E11</f>
        <v>0</v>
      </c>
      <c r="F17" s="114"/>
      <c r="G17" s="2"/>
      <c r="I17" s="2"/>
      <c r="J17" s="2"/>
      <c r="K17" s="2"/>
    </row>
    <row r="18" spans="1:11" ht="15.75" x14ac:dyDescent="0.25">
      <c r="A18" s="149"/>
      <c r="B18" s="87" t="s">
        <v>275</v>
      </c>
      <c r="C18" s="105"/>
      <c r="D18" s="105"/>
      <c r="E18" s="103">
        <f>(E17-D17)</f>
        <v>0</v>
      </c>
      <c r="F18" s="116">
        <v>0</v>
      </c>
      <c r="G18" s="2"/>
      <c r="I18" s="2"/>
      <c r="J18" s="2"/>
      <c r="K18" s="2"/>
    </row>
    <row r="19" spans="1:11" ht="15.75" x14ac:dyDescent="0.25">
      <c r="A19" s="217" t="s">
        <v>382</v>
      </c>
      <c r="B19" s="218" t="s">
        <v>383</v>
      </c>
      <c r="C19" s="219" t="str">
        <f>'3 Analiza financiara-indicatori'!C96</f>
        <v/>
      </c>
      <c r="D19" s="219" t="str">
        <f>'3 Analiza financiara-indicatori'!D96</f>
        <v/>
      </c>
      <c r="E19" s="219" t="str">
        <f>'3 Analiza financiara-indicatori'!E96</f>
        <v/>
      </c>
      <c r="F19" s="220">
        <v>0.66659999999999997</v>
      </c>
      <c r="G19" s="2"/>
      <c r="I19" s="2"/>
      <c r="J19" s="2"/>
      <c r="K19" s="2"/>
    </row>
    <row r="20" spans="1:11" ht="47.25" x14ac:dyDescent="0.25">
      <c r="A20" s="217" t="s">
        <v>618</v>
      </c>
      <c r="B20" s="307" t="s">
        <v>617</v>
      </c>
      <c r="C20" s="219" t="str">
        <f>'3 Analiza financiara-indicatori'!C29</f>
        <v/>
      </c>
      <c r="D20" s="219" t="str">
        <f>'3 Analiza financiara-indicatori'!D29</f>
        <v/>
      </c>
      <c r="E20" s="219" t="str">
        <f>'3 Analiza financiara-indicatori'!E29</f>
        <v/>
      </c>
      <c r="F20" s="220">
        <v>0.3</v>
      </c>
      <c r="G20" s="2"/>
      <c r="I20" s="2"/>
      <c r="J20" s="2"/>
      <c r="K20" s="2"/>
    </row>
    <row r="21" spans="1:11" ht="31.5" x14ac:dyDescent="0.25">
      <c r="A21" s="146" t="s">
        <v>268</v>
      </c>
      <c r="B21" s="2" t="s">
        <v>278</v>
      </c>
      <c r="C21" s="102">
        <f>'3 Analiza financiara-indicatori'!C7</f>
        <v>0</v>
      </c>
      <c r="D21" s="102">
        <f>'3 Analiza financiara-indicatori'!D7</f>
        <v>0</v>
      </c>
      <c r="E21" s="102">
        <f>'3 Analiza financiara-indicatori'!E7</f>
        <v>0</v>
      </c>
      <c r="F21" s="114"/>
      <c r="G21" s="2"/>
      <c r="I21" s="2"/>
      <c r="J21" s="2"/>
      <c r="K21" s="2"/>
    </row>
    <row r="22" spans="1:11" ht="15.75" x14ac:dyDescent="0.25">
      <c r="A22" s="150"/>
      <c r="B22" s="2" t="s">
        <v>279</v>
      </c>
      <c r="C22" s="100"/>
      <c r="D22" s="102">
        <f>D21-C21</f>
        <v>0</v>
      </c>
      <c r="E22" s="102">
        <f>E21-D21</f>
        <v>0</v>
      </c>
      <c r="F22" s="114"/>
      <c r="G22" s="2"/>
      <c r="I22" s="2"/>
      <c r="J22" s="2"/>
      <c r="K22" s="2"/>
    </row>
    <row r="23" spans="1:11" ht="15.75" x14ac:dyDescent="0.25">
      <c r="A23" s="150"/>
      <c r="B23" s="8" t="s">
        <v>467</v>
      </c>
      <c r="C23" s="100"/>
      <c r="D23" s="102"/>
      <c r="E23" s="102" t="str">
        <f>IFERROR((E21-C21)/C21,"")</f>
        <v/>
      </c>
      <c r="F23" s="245">
        <v>-0.5</v>
      </c>
      <c r="G23" s="2"/>
      <c r="I23" s="2"/>
      <c r="J23" s="2"/>
      <c r="K23" s="2"/>
    </row>
    <row r="24" spans="1:11" ht="15.75" x14ac:dyDescent="0.25">
      <c r="A24" s="149"/>
      <c r="B24" s="87" t="s">
        <v>468</v>
      </c>
      <c r="C24" s="105"/>
      <c r="D24" s="104" t="str">
        <f>IFERROR((D22/C21),"")</f>
        <v/>
      </c>
      <c r="E24" s="104" t="str">
        <f>IFERROR((E22/D21),"")</f>
        <v/>
      </c>
      <c r="F24" s="115">
        <v>-0.25</v>
      </c>
      <c r="G24" s="2"/>
      <c r="I24" s="2"/>
      <c r="J24" s="2"/>
      <c r="K24" s="2"/>
    </row>
    <row r="25" spans="1:11" ht="15.75" x14ac:dyDescent="0.25">
      <c r="A25" s="149" t="s">
        <v>74</v>
      </c>
      <c r="B25" s="87" t="s">
        <v>70</v>
      </c>
      <c r="C25" s="221" t="str">
        <f>'3 Analiza financiara-indicatori'!C85</f>
        <v/>
      </c>
      <c r="D25" s="221" t="str">
        <f>'3 Analiza financiara-indicatori'!D85</f>
        <v/>
      </c>
      <c r="E25" s="221" t="str">
        <f>'3 Analiza financiara-indicatori'!E85</f>
        <v/>
      </c>
      <c r="F25" s="222">
        <v>1</v>
      </c>
      <c r="G25" s="235" t="s">
        <v>280</v>
      </c>
    </row>
    <row r="26" spans="1:11" ht="15.75" x14ac:dyDescent="0.25">
      <c r="I26" s="2"/>
      <c r="J26" s="2"/>
      <c r="K26" s="2"/>
    </row>
    <row r="27" spans="1:11" ht="15.75" hidden="1" x14ac:dyDescent="0.25">
      <c r="A27" s="150" t="s">
        <v>282</v>
      </c>
      <c r="B27" s="2" t="s">
        <v>284</v>
      </c>
      <c r="C27" s="108" t="str">
        <f>'3 Analiza financiara-indicatori'!C87</f>
        <v/>
      </c>
      <c r="D27" s="108" t="str">
        <f>'3 Analiza financiara-indicatori'!D87</f>
        <v/>
      </c>
      <c r="E27" s="108" t="str">
        <f>'3 Analiza financiara-indicatori'!E87</f>
        <v/>
      </c>
      <c r="F27" s="117">
        <v>0.2</v>
      </c>
      <c r="G27" s="2" t="s">
        <v>280</v>
      </c>
      <c r="I27" s="2"/>
      <c r="J27" s="2"/>
      <c r="K27" s="2"/>
    </row>
    <row r="28" spans="1:11" ht="32.25" hidden="1" customHeight="1" x14ac:dyDescent="0.25">
      <c r="A28" s="150" t="s">
        <v>386</v>
      </c>
      <c r="B28" s="2" t="s">
        <v>387</v>
      </c>
      <c r="C28" s="109" t="str">
        <f>'3 Analiza financiara-indicatori'!C51</f>
        <v/>
      </c>
      <c r="D28" s="109" t="str">
        <f>'3 Analiza financiara-indicatori'!D51</f>
        <v/>
      </c>
      <c r="E28" s="109" t="str">
        <f>'3 Analiza financiara-indicatori'!E51</f>
        <v/>
      </c>
      <c r="F28" s="118">
        <v>0.03</v>
      </c>
      <c r="G28" s="2" t="s">
        <v>280</v>
      </c>
      <c r="I28" s="2"/>
      <c r="J28" s="2"/>
      <c r="K28" s="2"/>
    </row>
    <row r="29" spans="1:11" ht="15.75" hidden="1" x14ac:dyDescent="0.25">
      <c r="A29" s="149" t="s">
        <v>169</v>
      </c>
      <c r="B29" s="87" t="s">
        <v>388</v>
      </c>
      <c r="C29" s="151" t="str">
        <f>'3 Analiza financiara-indicatori'!C55</f>
        <v/>
      </c>
      <c r="D29" s="151" t="str">
        <f>'3 Analiza financiara-indicatori'!D55</f>
        <v/>
      </c>
      <c r="E29" s="151" t="str">
        <f>'3 Analiza financiara-indicatori'!E55</f>
        <v/>
      </c>
      <c r="F29" s="152">
        <v>0.02</v>
      </c>
      <c r="G29" s="87" t="s">
        <v>280</v>
      </c>
      <c r="I29" s="2"/>
      <c r="J29" s="2"/>
      <c r="K29" s="2"/>
    </row>
    <row r="30" spans="1:11" ht="15.75" hidden="1" x14ac:dyDescent="0.25">
      <c r="A30" s="150" t="s">
        <v>71</v>
      </c>
      <c r="B30" s="2" t="s">
        <v>389</v>
      </c>
      <c r="C30" s="108" t="str">
        <f>'3 Analiza financiara-indicatori'!C69</f>
        <v/>
      </c>
      <c r="D30" s="108" t="str">
        <f>'3 Analiza financiara-indicatori'!D69</f>
        <v/>
      </c>
      <c r="E30" s="108" t="str">
        <f>'3 Analiza financiara-indicatori'!E69</f>
        <v/>
      </c>
      <c r="F30" s="119">
        <v>1</v>
      </c>
      <c r="G30" s="2" t="s">
        <v>280</v>
      </c>
      <c r="I30" s="2"/>
      <c r="J30" s="2"/>
      <c r="K30" s="2"/>
    </row>
    <row r="31" spans="1:11" ht="15.75" hidden="1" x14ac:dyDescent="0.25">
      <c r="A31" s="150" t="s">
        <v>72</v>
      </c>
      <c r="B31" s="2" t="s">
        <v>390</v>
      </c>
      <c r="C31" s="110" t="str">
        <f>'3 Analiza financiara-indicatori'!C65</f>
        <v/>
      </c>
      <c r="D31" s="110" t="str">
        <f>'3 Analiza financiara-indicatori'!D65</f>
        <v/>
      </c>
      <c r="E31" s="110" t="str">
        <f>'3 Analiza financiara-indicatori'!E65</f>
        <v/>
      </c>
      <c r="F31" s="119">
        <v>60</v>
      </c>
      <c r="G31" s="2" t="s">
        <v>281</v>
      </c>
      <c r="I31" s="2"/>
      <c r="J31" s="2"/>
      <c r="K31" s="2"/>
    </row>
    <row r="32" spans="1:11" ht="15.75" hidden="1" x14ac:dyDescent="0.25">
      <c r="A32" s="149" t="s">
        <v>73</v>
      </c>
      <c r="B32" s="87" t="s">
        <v>391</v>
      </c>
      <c r="C32" s="112" t="str">
        <f>'3 Analiza financiara-indicatori'!C67</f>
        <v/>
      </c>
      <c r="D32" s="112" t="str">
        <f>'3 Analiza financiara-indicatori'!D67</f>
        <v/>
      </c>
      <c r="E32" s="112" t="str">
        <f>'3 Analiza financiara-indicatori'!E67</f>
        <v/>
      </c>
      <c r="F32" s="120">
        <v>45</v>
      </c>
      <c r="G32" s="87" t="s">
        <v>281</v>
      </c>
      <c r="I32" s="2"/>
      <c r="J32" s="2"/>
      <c r="K32" s="2"/>
    </row>
    <row r="33" spans="1:11" ht="15.75" x14ac:dyDescent="0.25">
      <c r="A33" s="153"/>
      <c r="B33" s="2"/>
      <c r="C33" s="100"/>
      <c r="D33" s="100"/>
      <c r="E33" s="100"/>
      <c r="F33" s="101"/>
      <c r="G33" s="2"/>
      <c r="I33" s="2"/>
      <c r="J33" s="2"/>
      <c r="K33" s="2"/>
    </row>
    <row r="34" spans="1:11" ht="14.25" thickBot="1" x14ac:dyDescent="0.3"/>
    <row r="35" spans="1:11" ht="16.5" thickTop="1" x14ac:dyDescent="0.25">
      <c r="A35" s="201"/>
      <c r="B35" s="202"/>
      <c r="C35" s="203"/>
      <c r="D35" s="204"/>
    </row>
    <row r="36" spans="1:11" ht="15.75" x14ac:dyDescent="0.25">
      <c r="A36" s="205" t="s">
        <v>574</v>
      </c>
      <c r="B36" s="10"/>
      <c r="C36" s="206"/>
      <c r="D36" s="207"/>
    </row>
    <row r="37" spans="1:11" ht="25.5" x14ac:dyDescent="0.25">
      <c r="A37" s="208"/>
      <c r="B37" s="10"/>
      <c r="C37" s="209" t="s">
        <v>410</v>
      </c>
      <c r="D37" s="207"/>
    </row>
    <row r="38" spans="1:11" x14ac:dyDescent="0.25">
      <c r="A38" s="208"/>
      <c r="B38" s="10"/>
      <c r="C38" s="96"/>
      <c r="D38" s="207"/>
    </row>
    <row r="39" spans="1:11" ht="15.75" x14ac:dyDescent="0.25">
      <c r="A39" s="210" t="s">
        <v>469</v>
      </c>
      <c r="B39" s="49" t="s">
        <v>411</v>
      </c>
      <c r="C39" s="211" t="str">
        <f>IF(E10&gt;F10,"DA","NU")</f>
        <v>DA</v>
      </c>
      <c r="D39" s="207"/>
    </row>
    <row r="40" spans="1:11" ht="15.75" x14ac:dyDescent="0.25">
      <c r="A40" s="210" t="s">
        <v>470</v>
      </c>
      <c r="B40" s="49" t="s">
        <v>412</v>
      </c>
      <c r="C40" s="211" t="str">
        <f>IF(E12&lt;F12,"DA","NU")</f>
        <v>NU</v>
      </c>
      <c r="D40" s="207"/>
    </row>
    <row r="41" spans="1:11" ht="15.75" x14ac:dyDescent="0.25">
      <c r="A41" s="210" t="s">
        <v>471</v>
      </c>
      <c r="B41" s="49" t="s">
        <v>413</v>
      </c>
      <c r="C41" s="211" t="str">
        <f>IF(E18&lt;F18,"DA","NU")</f>
        <v>NU</v>
      </c>
      <c r="D41" s="207"/>
    </row>
    <row r="42" spans="1:11" ht="15.75" x14ac:dyDescent="0.25">
      <c r="A42" s="210" t="s">
        <v>414</v>
      </c>
      <c r="B42" s="49" t="s">
        <v>415</v>
      </c>
      <c r="C42" s="211" t="str">
        <f>IF(E19&gt;F19,"DA","NU")</f>
        <v>DA</v>
      </c>
      <c r="D42" s="207"/>
    </row>
    <row r="43" spans="1:11" ht="15.75" x14ac:dyDescent="0.25">
      <c r="A43" s="210" t="s">
        <v>621</v>
      </c>
      <c r="B43" s="49" t="s">
        <v>622</v>
      </c>
      <c r="C43" s="211" t="str">
        <f>IF(E20&lt;F20,"DA","NU")</f>
        <v>NU</v>
      </c>
      <c r="D43" s="207"/>
    </row>
    <row r="44" spans="1:11" ht="31.5" x14ac:dyDescent="0.25">
      <c r="A44" s="210" t="s">
        <v>619</v>
      </c>
      <c r="B44" s="212" t="s">
        <v>416</v>
      </c>
      <c r="C44" s="211" t="str">
        <f>IF(OR(E23&lt;F23,E24&lt;F24),"DA","NU")</f>
        <v>NU</v>
      </c>
      <c r="D44" s="207"/>
    </row>
    <row r="45" spans="1:11" ht="15.75" x14ac:dyDescent="0.25">
      <c r="A45" s="210" t="s">
        <v>620</v>
      </c>
      <c r="B45" s="212" t="s">
        <v>466</v>
      </c>
      <c r="C45" s="211" t="str">
        <f>IF(E25&lt;F25,"DA","NU")</f>
        <v>NU</v>
      </c>
      <c r="D45" s="207"/>
      <c r="F45" s="244"/>
    </row>
    <row r="46" spans="1:11" ht="14.25" thickBot="1" x14ac:dyDescent="0.3">
      <c r="A46" s="213"/>
      <c r="B46" s="214"/>
      <c r="C46" s="215"/>
      <c r="D46" s="216"/>
      <c r="F46" s="244"/>
    </row>
    <row r="47" spans="1:11" ht="14.25" thickTop="1" x14ac:dyDescent="0.25">
      <c r="F47" s="244"/>
    </row>
    <row r="48" spans="1:11" x14ac:dyDescent="0.25">
      <c r="F48" s="244"/>
    </row>
    <row r="49" spans="6:6" x14ac:dyDescent="0.25">
      <c r="F49" s="244"/>
    </row>
  </sheetData>
  <sheetProtection password="A0A7" sheet="1" objects="1" scenarios="1"/>
  <mergeCells count="1">
    <mergeCell ref="A6:E6"/>
  </mergeCells>
  <conditionalFormatting sqref="E10">
    <cfRule type="cellIs" dxfId="50" priority="41" operator="lessThanOrEqual">
      <formula>$F$10</formula>
    </cfRule>
    <cfRule type="cellIs" dxfId="49" priority="42" operator="greaterThan">
      <formula>$F$10</formula>
    </cfRule>
  </conditionalFormatting>
  <conditionalFormatting sqref="D12:E12">
    <cfRule type="cellIs" dxfId="48" priority="39" operator="greaterThan">
      <formula>$F$12</formula>
    </cfRule>
    <cfRule type="cellIs" dxfId="47" priority="40" operator="lessThan">
      <formula>$F$12</formula>
    </cfRule>
  </conditionalFormatting>
  <conditionalFormatting sqref="D16:E16">
    <cfRule type="cellIs" dxfId="46" priority="37" operator="lessThan">
      <formula>$F$16</formula>
    </cfRule>
    <cfRule type="cellIs" dxfId="45" priority="38" operator="greaterThan">
      <formula>$F$16</formula>
    </cfRule>
  </conditionalFormatting>
  <conditionalFormatting sqref="E18">
    <cfRule type="cellIs" dxfId="44" priority="12" operator="lessThan">
      <formula>$F$18</formula>
    </cfRule>
    <cfRule type="cellIs" dxfId="43" priority="13" operator="greaterThanOrEqual">
      <formula>$F$18</formula>
    </cfRule>
  </conditionalFormatting>
  <conditionalFormatting sqref="C28:E28">
    <cfRule type="cellIs" dxfId="42" priority="28" operator="lessThan">
      <formula>$F$28</formula>
    </cfRule>
  </conditionalFormatting>
  <conditionalFormatting sqref="C29:E29">
    <cfRule type="cellIs" dxfId="41" priority="27" operator="lessThan">
      <formula>$F$29</formula>
    </cfRule>
  </conditionalFormatting>
  <conditionalFormatting sqref="C30:E30">
    <cfRule type="cellIs" dxfId="40" priority="26" operator="lessThan">
      <formula>$F$30</formula>
    </cfRule>
  </conditionalFormatting>
  <conditionalFormatting sqref="C31:E31">
    <cfRule type="cellIs" dxfId="39" priority="25" operator="greaterThan">
      <formula>$F$31</formula>
    </cfRule>
  </conditionalFormatting>
  <conditionalFormatting sqref="C32:E32">
    <cfRule type="cellIs" dxfId="38" priority="24" operator="greaterThan">
      <formula>$F$32</formula>
    </cfRule>
  </conditionalFormatting>
  <conditionalFormatting sqref="C28:E28">
    <cfRule type="cellIs" dxfId="37" priority="18" operator="greaterThan">
      <formula>$F$28</formula>
    </cfRule>
    <cfRule type="cellIs" dxfId="36" priority="19" operator="lessThan">
      <formula>$F$28</formula>
    </cfRule>
  </conditionalFormatting>
  <conditionalFormatting sqref="C29:E29">
    <cfRule type="cellIs" dxfId="35" priority="17" operator="greaterThan">
      <formula>$F$29</formula>
    </cfRule>
  </conditionalFormatting>
  <conditionalFormatting sqref="C30:E30">
    <cfRule type="cellIs" dxfId="34" priority="16" operator="greaterThan">
      <formula>$F$30</formula>
    </cfRule>
  </conditionalFormatting>
  <conditionalFormatting sqref="C31:E31">
    <cfRule type="cellIs" dxfId="33" priority="15" operator="lessThan">
      <formula>$F$31</formula>
    </cfRule>
  </conditionalFormatting>
  <conditionalFormatting sqref="C32:E32">
    <cfRule type="cellIs" dxfId="32" priority="14" operator="lessThan">
      <formula>$F$32</formula>
    </cfRule>
  </conditionalFormatting>
  <conditionalFormatting sqref="C38:C45">
    <cfRule type="containsText" dxfId="31" priority="10" operator="containsText" text="NU">
      <formula>NOT(ISERROR(SEARCH("NU",C38)))</formula>
    </cfRule>
    <cfRule type="containsText" dxfId="30" priority="11" operator="containsText" text="DA">
      <formula>NOT(ISERROR(SEARCH("DA",C38)))</formula>
    </cfRule>
  </conditionalFormatting>
  <conditionalFormatting sqref="C27:E27 C25:E25">
    <cfRule type="cellIs" dxfId="29" priority="43" operator="lessThan">
      <formula>$F$25</formula>
    </cfRule>
  </conditionalFormatting>
  <conditionalFormatting sqref="C27:E27 C25:E25">
    <cfRule type="cellIs" dxfId="28" priority="46" operator="lessThan">
      <formula>$F$25</formula>
    </cfRule>
    <cfRule type="cellIs" dxfId="27" priority="47" operator="greaterThan">
      <formula>$F$25</formula>
    </cfRule>
  </conditionalFormatting>
  <conditionalFormatting sqref="E23">
    <cfRule type="cellIs" dxfId="26" priority="8" operator="greaterThan">
      <formula>$F$62</formula>
    </cfRule>
    <cfRule type="cellIs" dxfId="25" priority="9" operator="lessThan">
      <formula>$F$62</formula>
    </cfRule>
  </conditionalFormatting>
  <conditionalFormatting sqref="D24:E24">
    <cfRule type="cellIs" dxfId="24" priority="6" operator="greaterThan">
      <formula>$F$63</formula>
    </cfRule>
    <cfRule type="cellIs" dxfId="23" priority="7" operator="lessThan">
      <formula>$F$63</formula>
    </cfRule>
  </conditionalFormatting>
  <conditionalFormatting sqref="C20:E20">
    <cfRule type="cellIs" dxfId="22" priority="3" operator="greaterThan">
      <formula>$F$20</formula>
    </cfRule>
    <cfRule type="cellIs" dxfId="21" priority="4" operator="lessThan">
      <formula>$F$20</formula>
    </cfRule>
  </conditionalFormatting>
  <conditionalFormatting sqref="C19:E19">
    <cfRule type="cellIs" dxfId="20" priority="1" operator="lessThan">
      <formula>$F$19</formula>
    </cfRule>
    <cfRule type="cellIs" dxfId="19" priority="2" operator="greaterThan">
      <formula>$F$19</formula>
    </cfRule>
  </conditionalFormatting>
  <pageMargins left="0.70866141732283472" right="0.70866141732283472" top="0.74803149606299213" bottom="0.74803149606299213" header="0.31496062992125984" footer="0.31496062992125984"/>
  <pageSetup paperSize="9" scale="86" fitToHeight="0" orientation="landscape" r:id="rId1"/>
  <headerFooter>
    <oddHeader>&amp;C&amp;"Arial,Bold"&amp;16 &amp;K03+0004. VERIFICARE RISC BENEFICIAR</oddHeader>
  </headerFooter>
  <ignoredErrors>
    <ignoredError sqref="D11"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K84"/>
  <sheetViews>
    <sheetView topLeftCell="A29" zoomScaleNormal="100" workbookViewId="0">
      <selection activeCell="A66" sqref="A66"/>
    </sheetView>
  </sheetViews>
  <sheetFormatPr defaultColWidth="9.140625" defaultRowHeight="15" x14ac:dyDescent="0.25"/>
  <cols>
    <col min="1" max="1" width="11.28515625" style="417" customWidth="1"/>
    <col min="2" max="2" width="56.42578125" style="418" customWidth="1"/>
    <col min="3" max="4" width="17.42578125" style="419" customWidth="1"/>
    <col min="5" max="5" width="17.42578125" style="420" customWidth="1"/>
    <col min="6" max="7" width="17.42578125" style="419" customWidth="1"/>
    <col min="8" max="9" width="17.42578125" style="420" customWidth="1"/>
    <col min="10" max="11" width="9.140625" style="390"/>
    <col min="12" max="16384" width="9.140625" style="391"/>
  </cols>
  <sheetData>
    <row r="1" spans="1:11" s="389" customFormat="1" x14ac:dyDescent="0.25">
      <c r="A1" s="349"/>
      <c r="B1" s="342"/>
      <c r="C1" s="386"/>
      <c r="D1" s="386"/>
      <c r="E1" s="387"/>
      <c r="F1" s="386"/>
      <c r="G1" s="386"/>
      <c r="H1" s="387"/>
      <c r="I1" s="387"/>
      <c r="J1" s="388"/>
      <c r="K1" s="388"/>
    </row>
    <row r="2" spans="1:11" x14ac:dyDescent="0.25">
      <c r="A2" s="349"/>
      <c r="B2" s="342"/>
      <c r="C2" s="386"/>
      <c r="D2" s="386"/>
      <c r="E2" s="387"/>
      <c r="F2" s="386"/>
      <c r="G2" s="386"/>
      <c r="H2" s="387"/>
      <c r="I2" s="387"/>
    </row>
    <row r="3" spans="1:11" x14ac:dyDescent="0.25">
      <c r="A3" s="349"/>
      <c r="B3" s="342"/>
      <c r="C3" s="386"/>
      <c r="D3" s="386"/>
      <c r="E3" s="387"/>
      <c r="F3" s="386"/>
      <c r="G3" s="386"/>
      <c r="H3" s="387"/>
      <c r="I3" s="387"/>
    </row>
    <row r="4" spans="1:11" s="389" customFormat="1" ht="18.75" x14ac:dyDescent="0.25">
      <c r="A4" s="728" t="s">
        <v>189</v>
      </c>
      <c r="B4" s="728"/>
      <c r="C4" s="728"/>
      <c r="D4" s="728"/>
      <c r="E4" s="728"/>
      <c r="F4" s="728"/>
      <c r="G4" s="728"/>
      <c r="H4" s="728"/>
      <c r="I4" s="728"/>
      <c r="J4" s="388"/>
      <c r="K4" s="388"/>
    </row>
    <row r="5" spans="1:11" x14ac:dyDescent="0.25">
      <c r="A5" s="349"/>
      <c r="B5" s="342"/>
      <c r="C5" s="386"/>
      <c r="D5" s="386"/>
      <c r="E5" s="387"/>
      <c r="F5" s="386"/>
      <c r="G5" s="386"/>
      <c r="H5" s="387"/>
      <c r="I5" s="387"/>
    </row>
    <row r="6" spans="1:11" ht="74.25" customHeight="1" x14ac:dyDescent="0.25">
      <c r="A6" s="326" t="s">
        <v>190</v>
      </c>
      <c r="B6" s="327" t="s">
        <v>191</v>
      </c>
      <c r="C6" s="729" t="s">
        <v>192</v>
      </c>
      <c r="D6" s="730"/>
      <c r="E6" s="392" t="s">
        <v>193</v>
      </c>
      <c r="F6" s="729" t="s">
        <v>194</v>
      </c>
      <c r="G6" s="730"/>
      <c r="H6" s="392" t="s">
        <v>195</v>
      </c>
      <c r="I6" s="392" t="s">
        <v>91</v>
      </c>
    </row>
    <row r="7" spans="1:11" x14ac:dyDescent="0.25">
      <c r="A7" s="328"/>
      <c r="B7" s="329"/>
      <c r="C7" s="393" t="s">
        <v>197</v>
      </c>
      <c r="D7" s="393" t="s">
        <v>198</v>
      </c>
      <c r="E7" s="394"/>
      <c r="F7" s="395" t="s">
        <v>197</v>
      </c>
      <c r="G7" s="395" t="s">
        <v>200</v>
      </c>
      <c r="H7" s="394"/>
      <c r="I7" s="394"/>
    </row>
    <row r="8" spans="1:11" s="399" customFormat="1" ht="18.75" customHeight="1" x14ac:dyDescent="0.25">
      <c r="A8" s="396">
        <v>1</v>
      </c>
      <c r="B8" s="396">
        <v>2</v>
      </c>
      <c r="C8" s="396">
        <v>3</v>
      </c>
      <c r="D8" s="396">
        <v>4</v>
      </c>
      <c r="E8" s="397" t="s">
        <v>199</v>
      </c>
      <c r="F8" s="396">
        <v>6</v>
      </c>
      <c r="G8" s="396">
        <v>7</v>
      </c>
      <c r="H8" s="397" t="s">
        <v>202</v>
      </c>
      <c r="I8" s="397" t="s">
        <v>201</v>
      </c>
      <c r="J8" s="398"/>
      <c r="K8" s="398"/>
    </row>
    <row r="9" spans="1:11" x14ac:dyDescent="0.25">
      <c r="A9" s="330">
        <v>1</v>
      </c>
      <c r="B9" s="726" t="s">
        <v>643</v>
      </c>
      <c r="C9" s="727"/>
      <c r="D9" s="727"/>
      <c r="E9" s="727"/>
      <c r="F9" s="727"/>
      <c r="G9" s="727"/>
      <c r="H9" s="727"/>
      <c r="I9" s="727"/>
    </row>
    <row r="10" spans="1:11" hidden="1" x14ac:dyDescent="0.25">
      <c r="A10" s="330" t="s">
        <v>203</v>
      </c>
      <c r="B10" s="331" t="s">
        <v>596</v>
      </c>
      <c r="C10" s="400"/>
      <c r="D10" s="400"/>
      <c r="E10" s="394">
        <f>C10+D10</f>
        <v>0</v>
      </c>
      <c r="F10" s="400"/>
      <c r="G10" s="400"/>
      <c r="H10" s="394">
        <f>F10+G10</f>
        <v>0</v>
      </c>
      <c r="I10" s="394">
        <f>E10+H10</f>
        <v>0</v>
      </c>
    </row>
    <row r="11" spans="1:11" x14ac:dyDescent="0.25">
      <c r="A11" s="330" t="s">
        <v>203</v>
      </c>
      <c r="B11" s="331" t="s">
        <v>205</v>
      </c>
      <c r="C11" s="400">
        <v>0</v>
      </c>
      <c r="D11" s="400">
        <v>0</v>
      </c>
      <c r="E11" s="394">
        <f>C11+D11</f>
        <v>0</v>
      </c>
      <c r="F11" s="400">
        <v>0</v>
      </c>
      <c r="G11" s="400">
        <v>0</v>
      </c>
      <c r="H11" s="394">
        <f>F11+G11</f>
        <v>0</v>
      </c>
      <c r="I11" s="394">
        <f>E11+H11</f>
        <v>0</v>
      </c>
    </row>
    <row r="12" spans="1:11" x14ac:dyDescent="0.25">
      <c r="A12" s="330" t="s">
        <v>204</v>
      </c>
      <c r="B12" s="331" t="s">
        <v>597</v>
      </c>
      <c r="C12" s="400">
        <v>0</v>
      </c>
      <c r="D12" s="400">
        <v>0</v>
      </c>
      <c r="E12" s="394">
        <f>C12+D12</f>
        <v>0</v>
      </c>
      <c r="F12" s="400">
        <v>0</v>
      </c>
      <c r="G12" s="400">
        <v>0</v>
      </c>
      <c r="H12" s="394">
        <f>F12+G12</f>
        <v>0</v>
      </c>
      <c r="I12" s="394">
        <f>E12+H12</f>
        <v>0</v>
      </c>
    </row>
    <row r="13" spans="1:11" s="403" customFormat="1" x14ac:dyDescent="0.25">
      <c r="A13" s="330"/>
      <c r="B13" s="332" t="s">
        <v>206</v>
      </c>
      <c r="C13" s="401">
        <f>SUM(C10:C12)</f>
        <v>0</v>
      </c>
      <c r="D13" s="421">
        <f>SUM(D10:D12)</f>
        <v>0</v>
      </c>
      <c r="E13" s="392">
        <f>C13+D13</f>
        <v>0</v>
      </c>
      <c r="F13" s="663">
        <f>SUM(F10:F12)</f>
        <v>0</v>
      </c>
      <c r="G13" s="663">
        <f>SUM(G10:G12)</f>
        <v>0</v>
      </c>
      <c r="H13" s="392">
        <f>F13+G13</f>
        <v>0</v>
      </c>
      <c r="I13" s="392">
        <f>E13+H13</f>
        <v>0</v>
      </c>
      <c r="J13" s="402"/>
      <c r="K13" s="402"/>
    </row>
    <row r="14" spans="1:11" x14ac:dyDescent="0.25">
      <c r="A14" s="330">
        <v>2</v>
      </c>
      <c r="B14" s="726" t="s">
        <v>207</v>
      </c>
      <c r="C14" s="727"/>
      <c r="D14" s="727"/>
      <c r="E14" s="727"/>
      <c r="F14" s="727"/>
      <c r="G14" s="727"/>
      <c r="H14" s="727"/>
      <c r="I14" s="727"/>
    </row>
    <row r="15" spans="1:11" x14ac:dyDescent="0.25">
      <c r="A15" s="330" t="s">
        <v>208</v>
      </c>
      <c r="B15" s="333" t="s">
        <v>209</v>
      </c>
      <c r="C15" s="400">
        <v>0</v>
      </c>
      <c r="D15" s="400">
        <v>0</v>
      </c>
      <c r="E15" s="394">
        <f>C15+D15</f>
        <v>0</v>
      </c>
      <c r="F15" s="400">
        <v>0</v>
      </c>
      <c r="G15" s="400">
        <v>0</v>
      </c>
      <c r="H15" s="394">
        <f>F15+G15</f>
        <v>0</v>
      </c>
      <c r="I15" s="394">
        <f>E15+H15</f>
        <v>0</v>
      </c>
    </row>
    <row r="16" spans="1:11" s="403" customFormat="1" x14ac:dyDescent="0.25">
      <c r="A16" s="330"/>
      <c r="B16" s="332" t="s">
        <v>210</v>
      </c>
      <c r="C16" s="401">
        <f>SUM(C15:C15)</f>
        <v>0</v>
      </c>
      <c r="D16" s="401">
        <f>SUM(D15:D15)</f>
        <v>0</v>
      </c>
      <c r="E16" s="392">
        <f>C16+D16</f>
        <v>0</v>
      </c>
      <c r="F16" s="663">
        <f>SUM(F15:F15)</f>
        <v>0</v>
      </c>
      <c r="G16" s="663">
        <f>SUM(G15:G15)</f>
        <v>0</v>
      </c>
      <c r="H16" s="392">
        <f>F16+G16</f>
        <v>0</v>
      </c>
      <c r="I16" s="392">
        <f>E16+H16</f>
        <v>0</v>
      </c>
      <c r="J16" s="402"/>
      <c r="K16" s="402"/>
    </row>
    <row r="17" spans="1:11" x14ac:dyDescent="0.25">
      <c r="A17" s="330" t="s">
        <v>417</v>
      </c>
      <c r="B17" s="726" t="s">
        <v>598</v>
      </c>
      <c r="C17" s="727"/>
      <c r="D17" s="727"/>
      <c r="E17" s="727"/>
      <c r="F17" s="727"/>
      <c r="G17" s="727"/>
      <c r="H17" s="727"/>
      <c r="I17" s="727"/>
    </row>
    <row r="18" spans="1:11" ht="24" x14ac:dyDescent="0.25">
      <c r="A18" s="330" t="s">
        <v>211</v>
      </c>
      <c r="B18" s="333" t="s">
        <v>450</v>
      </c>
      <c r="C18" s="400">
        <v>0</v>
      </c>
      <c r="D18" s="400">
        <v>0</v>
      </c>
      <c r="E18" s="394">
        <f>C18+D18</f>
        <v>0</v>
      </c>
      <c r="F18" s="400">
        <v>0</v>
      </c>
      <c r="G18" s="400">
        <v>0</v>
      </c>
      <c r="H18" s="394">
        <f>F18+G18</f>
        <v>0</v>
      </c>
      <c r="I18" s="394">
        <f>E18+H18</f>
        <v>0</v>
      </c>
    </row>
    <row r="19" spans="1:11" x14ac:dyDescent="0.25">
      <c r="A19" s="330" t="s">
        <v>212</v>
      </c>
      <c r="B19" s="331" t="s">
        <v>213</v>
      </c>
      <c r="C19" s="400">
        <v>0</v>
      </c>
      <c r="D19" s="400">
        <v>0</v>
      </c>
      <c r="E19" s="394">
        <f>C19+D19</f>
        <v>0</v>
      </c>
      <c r="F19" s="400">
        <v>0</v>
      </c>
      <c r="G19" s="400">
        <v>0</v>
      </c>
      <c r="H19" s="394">
        <f>F19+G19</f>
        <v>0</v>
      </c>
      <c r="I19" s="394">
        <f>E19+H19</f>
        <v>0</v>
      </c>
    </row>
    <row r="20" spans="1:11" x14ac:dyDescent="0.25">
      <c r="A20" s="330" t="s">
        <v>214</v>
      </c>
      <c r="B20" s="331" t="s">
        <v>215</v>
      </c>
      <c r="C20" s="400">
        <v>0</v>
      </c>
      <c r="D20" s="400">
        <v>0</v>
      </c>
      <c r="E20" s="394">
        <f>C20+D20</f>
        <v>0</v>
      </c>
      <c r="F20" s="400">
        <v>0</v>
      </c>
      <c r="G20" s="400">
        <v>0</v>
      </c>
      <c r="H20" s="394">
        <f>F20+G20</f>
        <v>0</v>
      </c>
      <c r="I20" s="394">
        <f>E20+H20</f>
        <v>0</v>
      </c>
    </row>
    <row r="21" spans="1:11" hidden="1" x14ac:dyDescent="0.25">
      <c r="A21" s="330" t="s">
        <v>217</v>
      </c>
      <c r="B21" s="331" t="s">
        <v>216</v>
      </c>
      <c r="C21" s="400">
        <v>0</v>
      </c>
      <c r="D21" s="400">
        <v>0</v>
      </c>
      <c r="E21" s="394">
        <f t="shared" ref="E21" si="0">C21+D21</f>
        <v>0</v>
      </c>
      <c r="F21" s="400">
        <v>0</v>
      </c>
      <c r="G21" s="400">
        <v>0</v>
      </c>
      <c r="H21" s="394">
        <f t="shared" ref="H21" si="1">F21+G21</f>
        <v>0</v>
      </c>
      <c r="I21" s="394">
        <f t="shared" ref="I21" si="2">E21+H21</f>
        <v>0</v>
      </c>
    </row>
    <row r="22" spans="1:11" x14ac:dyDescent="0.25">
      <c r="A22" s="330" t="s">
        <v>217</v>
      </c>
      <c r="B22" s="404" t="s">
        <v>644</v>
      </c>
      <c r="C22" s="400">
        <v>0</v>
      </c>
      <c r="D22" s="400">
        <v>0</v>
      </c>
      <c r="E22" s="394">
        <f>C22+D22</f>
        <v>0</v>
      </c>
      <c r="F22" s="400">
        <v>0</v>
      </c>
      <c r="G22" s="400">
        <v>0</v>
      </c>
      <c r="H22" s="394">
        <f>F22+G22</f>
        <v>0</v>
      </c>
      <c r="I22" s="394">
        <f>E22+H22</f>
        <v>0</v>
      </c>
    </row>
    <row r="23" spans="1:11" x14ac:dyDescent="0.25">
      <c r="A23" s="330" t="s">
        <v>218</v>
      </c>
      <c r="B23" s="404" t="s">
        <v>645</v>
      </c>
      <c r="C23" s="400">
        <v>0</v>
      </c>
      <c r="D23" s="400">
        <v>0</v>
      </c>
      <c r="E23" s="394">
        <f>C23+D23</f>
        <v>0</v>
      </c>
      <c r="F23" s="400">
        <v>0</v>
      </c>
      <c r="G23" s="400">
        <v>0</v>
      </c>
      <c r="H23" s="394">
        <f>F23+G23</f>
        <v>0</v>
      </c>
      <c r="I23" s="394">
        <f>E23+H23</f>
        <v>0</v>
      </c>
    </row>
    <row r="24" spans="1:11" s="403" customFormat="1" x14ac:dyDescent="0.25">
      <c r="A24" s="330"/>
      <c r="B24" s="332" t="s">
        <v>219</v>
      </c>
      <c r="C24" s="401">
        <f>SUM(C18:C23)</f>
        <v>0</v>
      </c>
      <c r="D24" s="663">
        <f>SUM(D18:D23)</f>
        <v>0</v>
      </c>
      <c r="E24" s="392">
        <f>C24+D24</f>
        <v>0</v>
      </c>
      <c r="F24" s="401">
        <f>SUM(F18:F23)</f>
        <v>0</v>
      </c>
      <c r="G24" s="401">
        <f>SUM(G18:G23)</f>
        <v>0</v>
      </c>
      <c r="H24" s="392">
        <f>F24+G24</f>
        <v>0</v>
      </c>
      <c r="I24" s="392">
        <f>E24+H24</f>
        <v>0</v>
      </c>
      <c r="J24" s="402"/>
      <c r="K24" s="402"/>
    </row>
    <row r="25" spans="1:11" x14ac:dyDescent="0.25">
      <c r="A25" s="330">
        <v>4</v>
      </c>
      <c r="B25" s="726" t="s">
        <v>599</v>
      </c>
      <c r="C25" s="727"/>
      <c r="D25" s="727"/>
      <c r="E25" s="727"/>
      <c r="F25" s="727"/>
      <c r="G25" s="727"/>
      <c r="H25" s="727"/>
      <c r="I25" s="727"/>
    </row>
    <row r="26" spans="1:11" x14ac:dyDescent="0.25">
      <c r="A26" s="330" t="s">
        <v>220</v>
      </c>
      <c r="B26" s="331" t="s">
        <v>109</v>
      </c>
      <c r="C26" s="400">
        <v>0</v>
      </c>
      <c r="D26" s="400">
        <v>0</v>
      </c>
      <c r="E26" s="394">
        <f>C26+D26</f>
        <v>0</v>
      </c>
      <c r="F26" s="400">
        <v>0</v>
      </c>
      <c r="G26" s="400">
        <v>0</v>
      </c>
      <c r="H26" s="394">
        <f>F26+G26</f>
        <v>0</v>
      </c>
      <c r="I26" s="394">
        <f>E26+H26</f>
        <v>0</v>
      </c>
    </row>
    <row r="27" spans="1:11" x14ac:dyDescent="0.25">
      <c r="A27" s="330" t="s">
        <v>221</v>
      </c>
      <c r="B27" s="331" t="s">
        <v>110</v>
      </c>
      <c r="C27" s="400">
        <v>0</v>
      </c>
      <c r="D27" s="400">
        <v>0</v>
      </c>
      <c r="E27" s="394">
        <f>C27+D27</f>
        <v>0</v>
      </c>
      <c r="F27" s="400">
        <v>0</v>
      </c>
      <c r="G27" s="400">
        <v>0</v>
      </c>
      <c r="H27" s="394">
        <f>F27+G27</f>
        <v>0</v>
      </c>
      <c r="I27" s="394">
        <f>E27+H27</f>
        <v>0</v>
      </c>
    </row>
    <row r="28" spans="1:11" hidden="1" x14ac:dyDescent="0.25">
      <c r="A28" s="330" t="s">
        <v>222</v>
      </c>
      <c r="B28" s="331" t="s">
        <v>223</v>
      </c>
      <c r="C28" s="400">
        <v>0</v>
      </c>
      <c r="D28" s="400">
        <v>0</v>
      </c>
      <c r="E28" s="394">
        <f>C28+D28</f>
        <v>0</v>
      </c>
      <c r="F28" s="400">
        <v>0</v>
      </c>
      <c r="G28" s="400">
        <v>0</v>
      </c>
      <c r="H28" s="394">
        <f t="shared" ref="H28" si="3">F28+G28</f>
        <v>0</v>
      </c>
      <c r="I28" s="394">
        <f t="shared" ref="I28" si="4">E28+H28</f>
        <v>0</v>
      </c>
    </row>
    <row r="29" spans="1:11" x14ac:dyDescent="0.25">
      <c r="A29" s="330" t="s">
        <v>695</v>
      </c>
      <c r="B29" s="331" t="s">
        <v>646</v>
      </c>
      <c r="C29" s="400">
        <v>0</v>
      </c>
      <c r="D29" s="400">
        <v>0</v>
      </c>
      <c r="E29" s="394">
        <f>C29+D29</f>
        <v>0</v>
      </c>
      <c r="F29" s="400">
        <v>0</v>
      </c>
      <c r="G29" s="400">
        <v>0</v>
      </c>
      <c r="H29" s="394">
        <f>F29+G29</f>
        <v>0</v>
      </c>
      <c r="I29" s="394">
        <f>E29+H29</f>
        <v>0</v>
      </c>
    </row>
    <row r="30" spans="1:11" s="403" customFormat="1" x14ac:dyDescent="0.25">
      <c r="A30" s="330"/>
      <c r="B30" s="332" t="s">
        <v>224</v>
      </c>
      <c r="C30" s="421">
        <f>SUM(C26:C29)</f>
        <v>0</v>
      </c>
      <c r="D30" s="421">
        <f>SUM(D26:D29)</f>
        <v>0</v>
      </c>
      <c r="E30" s="392">
        <f>C30+D30</f>
        <v>0</v>
      </c>
      <c r="F30" s="421">
        <f>SUM(F26:F29)</f>
        <v>0</v>
      </c>
      <c r="G30" s="421">
        <f>SUM(G26:G29)</f>
        <v>0</v>
      </c>
      <c r="H30" s="392">
        <f>F30+G30</f>
        <v>0</v>
      </c>
      <c r="I30" s="392">
        <f>E30+H30</f>
        <v>0</v>
      </c>
      <c r="J30" s="402"/>
      <c r="K30" s="402"/>
    </row>
    <row r="31" spans="1:11" x14ac:dyDescent="0.25">
      <c r="A31" s="330" t="s">
        <v>225</v>
      </c>
      <c r="B31" s="726" t="s">
        <v>600</v>
      </c>
      <c r="C31" s="727"/>
      <c r="D31" s="727"/>
      <c r="E31" s="727"/>
      <c r="F31" s="727"/>
      <c r="G31" s="727"/>
      <c r="H31" s="727"/>
      <c r="I31" s="727"/>
    </row>
    <row r="32" spans="1:11" x14ac:dyDescent="0.25">
      <c r="A32" s="330" t="s">
        <v>647</v>
      </c>
      <c r="B32" s="331" t="s">
        <v>648</v>
      </c>
      <c r="C32" s="665">
        <f>C33+C34</f>
        <v>0</v>
      </c>
      <c r="D32" s="665">
        <f>D33+D34</f>
        <v>0</v>
      </c>
      <c r="E32" s="405">
        <f t="shared" ref="E32:E37" si="5">C32+D32</f>
        <v>0</v>
      </c>
      <c r="F32" s="665">
        <f>F33+F34</f>
        <v>0</v>
      </c>
      <c r="G32" s="665">
        <f>G33+G34</f>
        <v>0</v>
      </c>
      <c r="H32" s="394">
        <f t="shared" ref="H32:H37" si="6">F32+G32</f>
        <v>0</v>
      </c>
      <c r="I32" s="394">
        <f t="shared" ref="I32:I37" si="7">E32+H32</f>
        <v>0</v>
      </c>
    </row>
    <row r="33" spans="1:11" x14ac:dyDescent="0.25">
      <c r="A33" s="330" t="s">
        <v>649</v>
      </c>
      <c r="B33" s="331" t="s">
        <v>650</v>
      </c>
      <c r="C33" s="400">
        <v>0</v>
      </c>
      <c r="D33" s="400">
        <v>0</v>
      </c>
      <c r="E33" s="394">
        <f t="shared" si="5"/>
        <v>0</v>
      </c>
      <c r="F33" s="400">
        <v>0</v>
      </c>
      <c r="G33" s="400">
        <v>0</v>
      </c>
      <c r="H33" s="394">
        <f t="shared" si="6"/>
        <v>0</v>
      </c>
      <c r="I33" s="394">
        <f t="shared" si="7"/>
        <v>0</v>
      </c>
    </row>
    <row r="34" spans="1:11" x14ac:dyDescent="0.25">
      <c r="A34" s="330" t="s">
        <v>651</v>
      </c>
      <c r="B34" s="331" t="s">
        <v>111</v>
      </c>
      <c r="C34" s="400">
        <v>0</v>
      </c>
      <c r="D34" s="400">
        <v>0</v>
      </c>
      <c r="E34" s="394">
        <f t="shared" si="5"/>
        <v>0</v>
      </c>
      <c r="F34" s="400">
        <v>0</v>
      </c>
      <c r="G34" s="400">
        <v>0</v>
      </c>
      <c r="H34" s="394">
        <f t="shared" si="6"/>
        <v>0</v>
      </c>
      <c r="I34" s="394">
        <f t="shared" si="7"/>
        <v>0</v>
      </c>
    </row>
    <row r="35" spans="1:11" x14ac:dyDescent="0.25">
      <c r="A35" s="330" t="s">
        <v>652</v>
      </c>
      <c r="B35" s="331" t="s">
        <v>653</v>
      </c>
      <c r="C35" s="400">
        <v>0</v>
      </c>
      <c r="D35" s="400">
        <v>0</v>
      </c>
      <c r="E35" s="394">
        <f t="shared" si="5"/>
        <v>0</v>
      </c>
      <c r="F35" s="400">
        <v>0</v>
      </c>
      <c r="G35" s="400">
        <v>0</v>
      </c>
      <c r="H35" s="394">
        <f t="shared" si="6"/>
        <v>0</v>
      </c>
      <c r="I35" s="394">
        <f t="shared" si="7"/>
        <v>0</v>
      </c>
    </row>
    <row r="36" spans="1:11" x14ac:dyDescent="0.25">
      <c r="A36" s="330" t="s">
        <v>654</v>
      </c>
      <c r="B36" s="331" t="s">
        <v>601</v>
      </c>
      <c r="C36" s="400">
        <v>0</v>
      </c>
      <c r="D36" s="400">
        <v>0</v>
      </c>
      <c r="E36" s="394">
        <f t="shared" si="5"/>
        <v>0</v>
      </c>
      <c r="F36" s="400">
        <v>0</v>
      </c>
      <c r="G36" s="400">
        <v>0</v>
      </c>
      <c r="H36" s="394">
        <f t="shared" si="6"/>
        <v>0</v>
      </c>
      <c r="I36" s="394">
        <f t="shared" si="7"/>
        <v>0</v>
      </c>
    </row>
    <row r="37" spans="1:11" s="403" customFormat="1" x14ac:dyDescent="0.25">
      <c r="A37" s="330"/>
      <c r="B37" s="332" t="s">
        <v>451</v>
      </c>
      <c r="C37" s="401">
        <f>C32+C35+C36</f>
        <v>0</v>
      </c>
      <c r="D37" s="428">
        <f>D32+D35+D36</f>
        <v>0</v>
      </c>
      <c r="E37" s="392">
        <f t="shared" si="5"/>
        <v>0</v>
      </c>
      <c r="F37" s="401">
        <f>F32+F35+F36</f>
        <v>0</v>
      </c>
      <c r="G37" s="401">
        <f>G32+G35+G36</f>
        <v>0</v>
      </c>
      <c r="H37" s="392">
        <f t="shared" si="6"/>
        <v>0</v>
      </c>
      <c r="I37" s="392">
        <f t="shared" si="7"/>
        <v>0</v>
      </c>
      <c r="J37" s="402"/>
      <c r="K37" s="402"/>
    </row>
    <row r="38" spans="1:11" ht="14.45" hidden="1" customHeight="1" x14ac:dyDescent="0.25">
      <c r="A38" s="330" t="s">
        <v>655</v>
      </c>
      <c r="B38" s="726" t="s">
        <v>656</v>
      </c>
      <c r="C38" s="727"/>
      <c r="D38" s="727"/>
      <c r="E38" s="727"/>
      <c r="F38" s="727"/>
      <c r="G38" s="727"/>
      <c r="H38" s="727"/>
      <c r="I38" s="727"/>
    </row>
    <row r="39" spans="1:11" hidden="1" x14ac:dyDescent="0.25">
      <c r="A39" s="330" t="s">
        <v>227</v>
      </c>
      <c r="B39" s="334" t="s">
        <v>452</v>
      </c>
      <c r="C39" s="400"/>
      <c r="D39" s="400"/>
      <c r="E39" s="394">
        <f>C39+D39</f>
        <v>0</v>
      </c>
      <c r="F39" s="400"/>
      <c r="G39" s="400"/>
      <c r="H39" s="394">
        <f>F39+G39</f>
        <v>0</v>
      </c>
      <c r="I39" s="394">
        <f>E39+H39</f>
        <v>0</v>
      </c>
    </row>
    <row r="40" spans="1:11" hidden="1" x14ac:dyDescent="0.25">
      <c r="A40" s="330" t="s">
        <v>657</v>
      </c>
      <c r="B40" s="334" t="s">
        <v>453</v>
      </c>
      <c r="C40" s="400"/>
      <c r="D40" s="400"/>
      <c r="E40" s="394">
        <f>C40+D40</f>
        <v>0</v>
      </c>
      <c r="F40" s="400"/>
      <c r="G40" s="400"/>
      <c r="H40" s="394">
        <f>F40+G40</f>
        <v>0</v>
      </c>
      <c r="I40" s="394">
        <f>E40+H40</f>
        <v>0</v>
      </c>
    </row>
    <row r="41" spans="1:11" s="403" customFormat="1" hidden="1" x14ac:dyDescent="0.25">
      <c r="A41" s="335"/>
      <c r="B41" s="332" t="s">
        <v>454</v>
      </c>
      <c r="C41" s="401">
        <f>SUM(C39:C40)</f>
        <v>0</v>
      </c>
      <c r="D41" s="401">
        <f>SUM(D39:D40)</f>
        <v>0</v>
      </c>
      <c r="E41" s="392">
        <f>C41+D41</f>
        <v>0</v>
      </c>
      <c r="F41" s="401">
        <f>SUM(F39:F40)</f>
        <v>0</v>
      </c>
      <c r="G41" s="401">
        <f>SUM(G39:G40)</f>
        <v>0</v>
      </c>
      <c r="H41" s="392">
        <f>F41+G41</f>
        <v>0</v>
      </c>
      <c r="I41" s="392">
        <f>E41+H41</f>
        <v>0</v>
      </c>
      <c r="J41" s="402"/>
      <c r="K41" s="402"/>
    </row>
    <row r="42" spans="1:11" x14ac:dyDescent="0.25">
      <c r="A42" s="330" t="s">
        <v>226</v>
      </c>
      <c r="B42" s="726" t="s">
        <v>696</v>
      </c>
      <c r="C42" s="727"/>
      <c r="D42" s="727"/>
      <c r="E42" s="727"/>
      <c r="F42" s="727"/>
      <c r="G42" s="727"/>
      <c r="H42" s="727"/>
      <c r="I42" s="727"/>
    </row>
    <row r="43" spans="1:11" ht="24" x14ac:dyDescent="0.25">
      <c r="A43" s="330" t="s">
        <v>227</v>
      </c>
      <c r="B43" s="334" t="s">
        <v>603</v>
      </c>
      <c r="C43" s="400">
        <v>0</v>
      </c>
      <c r="D43" s="400">
        <v>0</v>
      </c>
      <c r="E43" s="394">
        <f>C43+D43</f>
        <v>0</v>
      </c>
      <c r="F43" s="400">
        <v>0</v>
      </c>
      <c r="G43" s="400">
        <v>0</v>
      </c>
      <c r="H43" s="394">
        <f>F43+G43</f>
        <v>0</v>
      </c>
      <c r="I43" s="394">
        <f>E43+H43</f>
        <v>0</v>
      </c>
    </row>
    <row r="44" spans="1:11" x14ac:dyDescent="0.25">
      <c r="A44" s="330" t="s">
        <v>657</v>
      </c>
      <c r="B44" s="334" t="s">
        <v>604</v>
      </c>
      <c r="C44" s="400">
        <v>0</v>
      </c>
      <c r="D44" s="400">
        <v>0</v>
      </c>
      <c r="E44" s="394">
        <f>C44+D44</f>
        <v>0</v>
      </c>
      <c r="F44" s="400">
        <v>0</v>
      </c>
      <c r="G44" s="400">
        <v>0</v>
      </c>
      <c r="H44" s="394">
        <f>F44+G44</f>
        <v>0</v>
      </c>
      <c r="I44" s="394">
        <f>E44+H44</f>
        <v>0</v>
      </c>
    </row>
    <row r="45" spans="1:11" x14ac:dyDescent="0.25">
      <c r="A45" s="330" t="s">
        <v>697</v>
      </c>
      <c r="B45" s="334" t="s">
        <v>658</v>
      </c>
      <c r="C45" s="400">
        <v>0</v>
      </c>
      <c r="D45" s="400">
        <v>0</v>
      </c>
      <c r="E45" s="394">
        <f>C45+D45</f>
        <v>0</v>
      </c>
      <c r="F45" s="400">
        <v>0</v>
      </c>
      <c r="G45" s="400">
        <v>0</v>
      </c>
      <c r="H45" s="394">
        <f>F45+G45</f>
        <v>0</v>
      </c>
      <c r="I45" s="394">
        <f>E45+H45</f>
        <v>0</v>
      </c>
    </row>
    <row r="46" spans="1:11" s="403" customFormat="1" x14ac:dyDescent="0.25">
      <c r="A46" s="335"/>
      <c r="B46" s="332" t="s">
        <v>454</v>
      </c>
      <c r="C46" s="401">
        <f>SUM(C43:C45)</f>
        <v>0</v>
      </c>
      <c r="D46" s="401">
        <f>SUM(D43:D45)</f>
        <v>0</v>
      </c>
      <c r="E46" s="392">
        <f>C46+D46</f>
        <v>0</v>
      </c>
      <c r="F46" s="401">
        <f>SUM(F43:F45)</f>
        <v>0</v>
      </c>
      <c r="G46" s="401">
        <f>SUM(G43:G45)</f>
        <v>0</v>
      </c>
      <c r="H46" s="392">
        <f>F46+G46</f>
        <v>0</v>
      </c>
      <c r="I46" s="392">
        <f>E46+H46</f>
        <v>0</v>
      </c>
      <c r="J46" s="402"/>
      <c r="K46" s="402"/>
    </row>
    <row r="47" spans="1:11" s="407" customFormat="1" x14ac:dyDescent="0.25">
      <c r="A47" s="336" t="s">
        <v>228</v>
      </c>
      <c r="B47" s="726" t="s">
        <v>698</v>
      </c>
      <c r="C47" s="727"/>
      <c r="D47" s="727"/>
      <c r="E47" s="727"/>
      <c r="F47" s="727"/>
      <c r="G47" s="727"/>
      <c r="H47" s="727"/>
      <c r="I47" s="727"/>
      <c r="J47" s="406"/>
      <c r="K47" s="406"/>
    </row>
    <row r="48" spans="1:11" x14ac:dyDescent="0.25">
      <c r="A48" s="330" t="s">
        <v>699</v>
      </c>
      <c r="B48" s="331" t="s">
        <v>606</v>
      </c>
      <c r="C48" s="400">
        <v>0</v>
      </c>
      <c r="D48" s="400">
        <v>0</v>
      </c>
      <c r="E48" s="394">
        <f>C48+D48</f>
        <v>0</v>
      </c>
      <c r="F48" s="400">
        <v>0</v>
      </c>
      <c r="G48" s="400">
        <v>0</v>
      </c>
      <c r="H48" s="394">
        <f>F48+G48</f>
        <v>0</v>
      </c>
      <c r="I48" s="394">
        <f>E48+H48</f>
        <v>0</v>
      </c>
    </row>
    <row r="49" spans="1:11" s="403" customFormat="1" x14ac:dyDescent="0.25">
      <c r="A49" s="330"/>
      <c r="B49" s="332" t="s">
        <v>602</v>
      </c>
      <c r="C49" s="401">
        <f>C48</f>
        <v>0</v>
      </c>
      <c r="D49" s="401">
        <f>D48</f>
        <v>0</v>
      </c>
      <c r="E49" s="392">
        <f>C49+D49</f>
        <v>0</v>
      </c>
      <c r="F49" s="401">
        <f>F48</f>
        <v>0</v>
      </c>
      <c r="G49" s="401">
        <f>G48</f>
        <v>0</v>
      </c>
      <c r="H49" s="392">
        <f>F49+G49</f>
        <v>0</v>
      </c>
      <c r="I49" s="392">
        <f>E49+H49</f>
        <v>0</v>
      </c>
      <c r="J49" s="402"/>
      <c r="K49" s="402"/>
    </row>
    <row r="50" spans="1:11" s="407" customFormat="1" ht="14.45" hidden="1" customHeight="1" x14ac:dyDescent="0.25">
      <c r="A50" s="336" t="s">
        <v>501</v>
      </c>
      <c r="B50" s="726" t="s">
        <v>659</v>
      </c>
      <c r="C50" s="727"/>
      <c r="D50" s="727"/>
      <c r="E50" s="727"/>
      <c r="F50" s="727"/>
      <c r="G50" s="727"/>
      <c r="H50" s="727"/>
      <c r="I50" s="727"/>
      <c r="J50" s="406"/>
      <c r="K50" s="406"/>
    </row>
    <row r="51" spans="1:11" hidden="1" x14ac:dyDescent="0.25">
      <c r="A51" s="330" t="s">
        <v>660</v>
      </c>
      <c r="B51" s="331" t="s">
        <v>607</v>
      </c>
      <c r="C51" s="400"/>
      <c r="D51" s="400"/>
      <c r="E51" s="394">
        <f>C51+D51</f>
        <v>0</v>
      </c>
      <c r="F51" s="400"/>
      <c r="G51" s="400"/>
      <c r="H51" s="394">
        <f>F51+G51</f>
        <v>0</v>
      </c>
      <c r="I51" s="394">
        <f>E51+H51</f>
        <v>0</v>
      </c>
    </row>
    <row r="52" spans="1:11" s="403" customFormat="1" hidden="1" x14ac:dyDescent="0.25">
      <c r="A52" s="330"/>
      <c r="B52" s="332" t="s">
        <v>605</v>
      </c>
      <c r="C52" s="401">
        <f>C51</f>
        <v>0</v>
      </c>
      <c r="D52" s="401">
        <f>D51</f>
        <v>0</v>
      </c>
      <c r="E52" s="392">
        <f>C52+D52</f>
        <v>0</v>
      </c>
      <c r="F52" s="401">
        <f>F51</f>
        <v>0</v>
      </c>
      <c r="G52" s="401">
        <f>G51</f>
        <v>0</v>
      </c>
      <c r="H52" s="392">
        <f>F52+G52</f>
        <v>0</v>
      </c>
      <c r="I52" s="392">
        <f>E52+H52</f>
        <v>0</v>
      </c>
      <c r="J52" s="402"/>
      <c r="K52" s="402"/>
    </row>
    <row r="53" spans="1:11" hidden="1" x14ac:dyDescent="0.25">
      <c r="A53" s="330" t="s">
        <v>502</v>
      </c>
      <c r="B53" s="726" t="s">
        <v>661</v>
      </c>
      <c r="C53" s="727"/>
      <c r="D53" s="727"/>
      <c r="E53" s="727"/>
      <c r="F53" s="727"/>
      <c r="G53" s="727"/>
      <c r="H53" s="727"/>
      <c r="I53" s="727"/>
    </row>
    <row r="54" spans="1:11" hidden="1" x14ac:dyDescent="0.25">
      <c r="A54" s="330" t="s">
        <v>662</v>
      </c>
      <c r="B54" s="331" t="s">
        <v>608</v>
      </c>
      <c r="C54" s="400"/>
      <c r="D54" s="400"/>
      <c r="E54" s="394">
        <f>C54+D54</f>
        <v>0</v>
      </c>
      <c r="F54" s="400"/>
      <c r="G54" s="400"/>
      <c r="H54" s="394">
        <f>F54+G54</f>
        <v>0</v>
      </c>
      <c r="I54" s="394">
        <f>E54+H54</f>
        <v>0</v>
      </c>
    </row>
    <row r="55" spans="1:11" s="403" customFormat="1" hidden="1" x14ac:dyDescent="0.25">
      <c r="A55" s="330"/>
      <c r="B55" s="332" t="s">
        <v>665</v>
      </c>
      <c r="C55" s="401">
        <f>C54</f>
        <v>0</v>
      </c>
      <c r="D55" s="401">
        <f>D54</f>
        <v>0</v>
      </c>
      <c r="E55" s="392">
        <f>C55+D55</f>
        <v>0</v>
      </c>
      <c r="F55" s="401">
        <f>F54</f>
        <v>0</v>
      </c>
      <c r="G55" s="401">
        <f>G54</f>
        <v>0</v>
      </c>
      <c r="H55" s="392">
        <f>F55+G55</f>
        <v>0</v>
      </c>
      <c r="I55" s="392">
        <f>E55+H55</f>
        <v>0</v>
      </c>
      <c r="J55" s="402"/>
      <c r="K55" s="402"/>
    </row>
    <row r="56" spans="1:11" hidden="1" x14ac:dyDescent="0.25">
      <c r="A56" s="330" t="s">
        <v>503</v>
      </c>
      <c r="B56" s="726" t="s">
        <v>666</v>
      </c>
      <c r="C56" s="727"/>
      <c r="D56" s="727"/>
      <c r="E56" s="727"/>
      <c r="F56" s="727"/>
      <c r="G56" s="727"/>
      <c r="H56" s="727"/>
      <c r="I56" s="727"/>
    </row>
    <row r="57" spans="1:11" hidden="1" x14ac:dyDescent="0.25">
      <c r="A57" s="330" t="s">
        <v>667</v>
      </c>
      <c r="B57" s="331" t="s">
        <v>459</v>
      </c>
      <c r="C57" s="400"/>
      <c r="D57" s="400"/>
      <c r="E57" s="394">
        <f>C57+D57</f>
        <v>0</v>
      </c>
      <c r="F57" s="400"/>
      <c r="G57" s="400"/>
      <c r="H57" s="394">
        <f>F57+G57</f>
        <v>0</v>
      </c>
      <c r="I57" s="394">
        <f>E57+H57</f>
        <v>0</v>
      </c>
    </row>
    <row r="58" spans="1:11" hidden="1" x14ac:dyDescent="0.25">
      <c r="A58" s="330" t="s">
        <v>668</v>
      </c>
      <c r="B58" s="331" t="s">
        <v>460</v>
      </c>
      <c r="C58" s="400"/>
      <c r="D58" s="400"/>
      <c r="E58" s="394">
        <f>C58+D58</f>
        <v>0</v>
      </c>
      <c r="F58" s="400"/>
      <c r="G58" s="400"/>
      <c r="H58" s="394">
        <f>F58+G58</f>
        <v>0</v>
      </c>
      <c r="I58" s="394">
        <f>E58+H58</f>
        <v>0</v>
      </c>
    </row>
    <row r="59" spans="1:11" s="403" customFormat="1" hidden="1" x14ac:dyDescent="0.25">
      <c r="A59" s="330"/>
      <c r="B59" s="332" t="s">
        <v>669</v>
      </c>
      <c r="C59" s="401">
        <f>SUM(C57:C58)</f>
        <v>0</v>
      </c>
      <c r="D59" s="401">
        <f>SUM(D57:D58)</f>
        <v>0</v>
      </c>
      <c r="E59" s="392">
        <f>C59+D59</f>
        <v>0</v>
      </c>
      <c r="F59" s="401">
        <f>SUM(F57:F58)</f>
        <v>0</v>
      </c>
      <c r="G59" s="401">
        <f>SUM(G57:G58)</f>
        <v>0</v>
      </c>
      <c r="H59" s="392">
        <f>F59+G59</f>
        <v>0</v>
      </c>
      <c r="I59" s="392">
        <f>E59+H59</f>
        <v>0</v>
      </c>
      <c r="J59" s="402"/>
      <c r="K59" s="402"/>
    </row>
    <row r="60" spans="1:11" s="407" customFormat="1" hidden="1" x14ac:dyDescent="0.25">
      <c r="A60" s="336" t="s">
        <v>504</v>
      </c>
      <c r="B60" s="726" t="s">
        <v>670</v>
      </c>
      <c r="C60" s="727"/>
      <c r="D60" s="727"/>
      <c r="E60" s="727"/>
      <c r="F60" s="727"/>
      <c r="G60" s="727"/>
      <c r="H60" s="727"/>
      <c r="I60" s="727"/>
      <c r="J60" s="406"/>
      <c r="K60" s="406"/>
    </row>
    <row r="61" spans="1:11" hidden="1" x14ac:dyDescent="0.25">
      <c r="A61" s="330" t="s">
        <v>671</v>
      </c>
      <c r="B61" s="331" t="s">
        <v>609</v>
      </c>
      <c r="C61" s="400"/>
      <c r="D61" s="400"/>
      <c r="E61" s="394">
        <f>C61+D61</f>
        <v>0</v>
      </c>
      <c r="F61" s="400"/>
      <c r="G61" s="400"/>
      <c r="H61" s="394">
        <f>F61+G61</f>
        <v>0</v>
      </c>
      <c r="I61" s="394">
        <f>E61+H61</f>
        <v>0</v>
      </c>
    </row>
    <row r="62" spans="1:11" s="403" customFormat="1" hidden="1" x14ac:dyDescent="0.25">
      <c r="A62" s="330"/>
      <c r="B62" s="332" t="s">
        <v>610</v>
      </c>
      <c r="C62" s="401">
        <f>C61</f>
        <v>0</v>
      </c>
      <c r="D62" s="401">
        <f>D61</f>
        <v>0</v>
      </c>
      <c r="E62" s="392">
        <f>C62+D62</f>
        <v>0</v>
      </c>
      <c r="F62" s="401">
        <f>F61</f>
        <v>0</v>
      </c>
      <c r="G62" s="401">
        <f>G61</f>
        <v>0</v>
      </c>
      <c r="H62" s="392">
        <f>F62+G62</f>
        <v>0</v>
      </c>
      <c r="I62" s="392">
        <f>E62+H62</f>
        <v>0</v>
      </c>
      <c r="J62" s="402"/>
      <c r="K62" s="402"/>
    </row>
    <row r="63" spans="1:11" s="412" customFormat="1" ht="15.75" x14ac:dyDescent="0.25">
      <c r="A63" s="408"/>
      <c r="B63" s="409" t="s">
        <v>231</v>
      </c>
      <c r="C63" s="410">
        <f>C62+C59+C55+C52+C49+C46+C41+C37+C30+C24+C16+C13</f>
        <v>0</v>
      </c>
      <c r="D63" s="410">
        <f>D62+D59+D55+D52+D49+D46+D41+D37+D30+D24+D16+D13</f>
        <v>0</v>
      </c>
      <c r="E63" s="410">
        <f>C63+D63</f>
        <v>0</v>
      </c>
      <c r="F63" s="410">
        <f>F62+F59+F55+F52+F49+F46+F41+F37+F30+F24+F16+F13</f>
        <v>0</v>
      </c>
      <c r="G63" s="410">
        <f>G62+G59+G55+G52+G49+G46+G41+G37+G30+G24+G16+G13</f>
        <v>0</v>
      </c>
      <c r="H63" s="410">
        <f>F63+G63</f>
        <v>0</v>
      </c>
      <c r="I63" s="410">
        <f>E63+H63</f>
        <v>0</v>
      </c>
      <c r="J63" s="411"/>
      <c r="K63" s="411"/>
    </row>
    <row r="64" spans="1:11" x14ac:dyDescent="0.25">
      <c r="A64" s="337"/>
      <c r="B64" s="338" t="s">
        <v>461</v>
      </c>
      <c r="C64" s="413"/>
      <c r="D64" s="413"/>
      <c r="E64" s="414"/>
      <c r="F64" s="413"/>
      <c r="G64" s="413"/>
      <c r="H64" s="414"/>
      <c r="I64" s="414"/>
    </row>
    <row r="65" spans="1:11" x14ac:dyDescent="0.25">
      <c r="A65" s="339"/>
      <c r="B65" s="340" t="s">
        <v>462</v>
      </c>
      <c r="C65" s="400">
        <v>0</v>
      </c>
      <c r="D65" s="400">
        <v>0</v>
      </c>
      <c r="E65" s="415">
        <f>C65+D65</f>
        <v>0</v>
      </c>
      <c r="F65" s="400">
        <v>0</v>
      </c>
      <c r="G65" s="400">
        <v>0</v>
      </c>
      <c r="H65" s="415">
        <f>F65+G65</f>
        <v>0</v>
      </c>
      <c r="I65" s="416">
        <f>E65+H65</f>
        <v>0</v>
      </c>
      <c r="J65" s="391"/>
      <c r="K65" s="391"/>
    </row>
    <row r="66" spans="1:11" s="390" customFormat="1" x14ac:dyDescent="0.25">
      <c r="A66" s="341"/>
      <c r="B66" s="342"/>
      <c r="C66" s="386"/>
      <c r="D66" s="386"/>
      <c r="E66" s="387"/>
      <c r="F66" s="386"/>
      <c r="G66" s="386"/>
      <c r="H66" s="387"/>
      <c r="I66" s="387"/>
    </row>
    <row r="67" spans="1:11" x14ac:dyDescent="0.25">
      <c r="A67" s="343"/>
      <c r="B67" s="342"/>
      <c r="C67" s="386"/>
      <c r="D67" s="386"/>
      <c r="E67" s="387"/>
      <c r="F67" s="386"/>
      <c r="G67" s="386"/>
      <c r="H67" s="387"/>
      <c r="I67" s="387"/>
      <c r="J67" s="391"/>
      <c r="K67" s="391"/>
    </row>
    <row r="68" spans="1:11" x14ac:dyDescent="0.25">
      <c r="A68" s="343"/>
      <c r="B68" s="342"/>
      <c r="C68" s="386"/>
      <c r="D68" s="386"/>
      <c r="E68" s="387"/>
      <c r="F68" s="386"/>
      <c r="G68" s="386"/>
      <c r="H68" s="387"/>
      <c r="I68" s="387"/>
      <c r="J68" s="391"/>
      <c r="K68" s="391"/>
    </row>
    <row r="69" spans="1:11" x14ac:dyDescent="0.25">
      <c r="A69" s="344"/>
      <c r="B69" s="345" t="s">
        <v>418</v>
      </c>
      <c r="C69" s="386"/>
      <c r="D69" s="386"/>
      <c r="E69" s="387"/>
      <c r="F69" s="386"/>
      <c r="G69" s="386"/>
      <c r="H69" s="387"/>
      <c r="I69" s="387"/>
      <c r="J69" s="391"/>
      <c r="K69" s="391"/>
    </row>
    <row r="70" spans="1:11" x14ac:dyDescent="0.25">
      <c r="A70" s="344"/>
      <c r="B70" s="346"/>
      <c r="C70" s="386"/>
      <c r="D70" s="506"/>
      <c r="E70" s="507"/>
      <c r="F70" s="506"/>
      <c r="G70" s="506"/>
      <c r="H70" s="507"/>
      <c r="I70" s="387"/>
      <c r="J70" s="391"/>
      <c r="K70" s="391"/>
    </row>
    <row r="71" spans="1:11" x14ac:dyDescent="0.25">
      <c r="A71" s="347" t="s">
        <v>232</v>
      </c>
      <c r="B71" s="347" t="s">
        <v>233</v>
      </c>
      <c r="C71" s="504"/>
      <c r="D71" s="506"/>
      <c r="E71" s="507"/>
      <c r="F71" s="506"/>
      <c r="G71" s="506"/>
      <c r="H71" s="507"/>
      <c r="I71" s="387"/>
      <c r="J71" s="391"/>
      <c r="K71" s="391"/>
    </row>
    <row r="72" spans="1:11" x14ac:dyDescent="0.25">
      <c r="A72" s="347" t="s">
        <v>234</v>
      </c>
      <c r="B72" s="347" t="s">
        <v>235</v>
      </c>
      <c r="C72" s="505">
        <f>I63</f>
        <v>0</v>
      </c>
      <c r="D72" s="725" t="e">
        <f>IF(C72&lt;&gt;(C75+C78),"INCORECT! Valoarea totala a proiectului trebuie sa fie egala cu suma dintre contributia proprie si asistenta financiara nerambursabila solicitata","")</f>
        <v>#VALUE!</v>
      </c>
      <c r="E72" s="725"/>
      <c r="F72" s="725"/>
      <c r="G72" s="725"/>
      <c r="H72" s="725"/>
      <c r="I72" s="387"/>
      <c r="J72" s="391"/>
      <c r="K72" s="391"/>
    </row>
    <row r="73" spans="1:11" x14ac:dyDescent="0.25">
      <c r="A73" s="348" t="s">
        <v>236</v>
      </c>
      <c r="B73" s="348" t="s">
        <v>237</v>
      </c>
      <c r="C73" s="504">
        <f>H63</f>
        <v>0</v>
      </c>
      <c r="D73" s="506"/>
      <c r="E73" s="507"/>
      <c r="F73" s="506"/>
      <c r="G73" s="506"/>
      <c r="H73" s="507"/>
      <c r="I73" s="387"/>
      <c r="J73" s="391"/>
      <c r="K73" s="391"/>
    </row>
    <row r="74" spans="1:11" x14ac:dyDescent="0.25">
      <c r="A74" s="348" t="s">
        <v>238</v>
      </c>
      <c r="B74" s="348" t="s">
        <v>672</v>
      </c>
      <c r="C74" s="504">
        <f>C72-C73</f>
        <v>0</v>
      </c>
      <c r="D74" s="506"/>
      <c r="E74" s="507"/>
      <c r="F74" s="506"/>
      <c r="G74" s="506"/>
      <c r="H74" s="507"/>
      <c r="I74" s="387"/>
      <c r="J74" s="391"/>
      <c r="K74" s="391"/>
    </row>
    <row r="75" spans="1:11" x14ac:dyDescent="0.25">
      <c r="A75" s="347" t="s">
        <v>239</v>
      </c>
      <c r="B75" s="347" t="s">
        <v>240</v>
      </c>
      <c r="C75" s="505" t="e">
        <f>SUM(C76:C77)</f>
        <v>#VALUE!</v>
      </c>
      <c r="D75" s="508"/>
      <c r="E75" s="507"/>
      <c r="F75" s="506"/>
      <c r="G75" s="506"/>
      <c r="H75" s="507"/>
      <c r="I75" s="387"/>
      <c r="J75" s="391"/>
      <c r="K75" s="391"/>
    </row>
    <row r="76" spans="1:11" x14ac:dyDescent="0.25">
      <c r="A76" s="348" t="s">
        <v>236</v>
      </c>
      <c r="B76" s="348" t="s">
        <v>663</v>
      </c>
      <c r="C76" s="504" t="e">
        <f>I63-H63-C78</f>
        <v>#VALUE!</v>
      </c>
      <c r="D76" s="509" t="e">
        <f>IF(C76&lt;C74*0.02,"INCORECT! Contributie mai mica decat 2%","")</f>
        <v>#VALUE!</v>
      </c>
      <c r="E76" s="507"/>
      <c r="F76" s="506"/>
      <c r="G76" s="506"/>
      <c r="H76" s="507"/>
      <c r="I76" s="387"/>
      <c r="J76" s="391"/>
      <c r="K76" s="391"/>
    </row>
    <row r="77" spans="1:11" x14ac:dyDescent="0.25">
      <c r="A77" s="348" t="s">
        <v>238</v>
      </c>
      <c r="B77" s="348" t="s">
        <v>664</v>
      </c>
      <c r="C77" s="504">
        <f>H63</f>
        <v>0</v>
      </c>
      <c r="D77" s="506"/>
      <c r="E77" s="507"/>
      <c r="F77" s="506"/>
      <c r="G77" s="506"/>
      <c r="H77" s="507"/>
      <c r="I77" s="387"/>
      <c r="J77" s="391"/>
      <c r="K77" s="391"/>
    </row>
    <row r="78" spans="1:11" x14ac:dyDescent="0.25">
      <c r="A78" s="347" t="s">
        <v>230</v>
      </c>
      <c r="B78" s="347" t="s">
        <v>241</v>
      </c>
      <c r="C78" s="505" t="str">
        <f>' Funding-gap'!B61</f>
        <v/>
      </c>
      <c r="D78" s="506" t="str">
        <f>IF('[2]11 Funding-gap'!M24="NU",IF('[2]5 Buget cerere'!C79&lt;='[2]5 Buget cerere'!C74*0.98,"","INCORECT! Grantul depaseste 98% din valoarea eligibila"),IF('[2]5 Buget cerere'!C79&lt;='[2]11 Funding-gap'!K26,"","INCORECT! Grantul depaseste Necesarul de finantare"))</f>
        <v/>
      </c>
      <c r="E78" s="507"/>
      <c r="F78" s="506"/>
      <c r="G78" s="506"/>
      <c r="H78" s="507"/>
      <c r="I78" s="387"/>
      <c r="J78" s="391"/>
      <c r="K78" s="391"/>
    </row>
    <row r="79" spans="1:11" x14ac:dyDescent="0.25">
      <c r="A79" s="349"/>
      <c r="B79" s="342"/>
      <c r="C79" s="386"/>
      <c r="D79" s="506"/>
      <c r="E79" s="507"/>
      <c r="F79" s="506"/>
      <c r="G79" s="506"/>
      <c r="H79" s="507"/>
      <c r="I79" s="387"/>
      <c r="J79" s="391"/>
      <c r="K79" s="391"/>
    </row>
    <row r="80" spans="1:11" x14ac:dyDescent="0.25">
      <c r="A80" s="349"/>
      <c r="B80" s="342"/>
      <c r="C80" s="386"/>
      <c r="D80" s="386"/>
      <c r="E80" s="387"/>
      <c r="F80" s="386"/>
      <c r="G80" s="386"/>
      <c r="H80" s="387"/>
      <c r="I80" s="387"/>
      <c r="J80" s="391"/>
      <c r="K80" s="391"/>
    </row>
    <row r="81" spans="1:11" x14ac:dyDescent="0.25">
      <c r="A81" s="349"/>
      <c r="B81" s="342"/>
      <c r="C81" s="386"/>
      <c r="D81" s="386"/>
      <c r="E81" s="387"/>
      <c r="F81" s="386"/>
      <c r="G81" s="386"/>
      <c r="H81" s="387"/>
      <c r="I81" s="387"/>
      <c r="J81" s="391"/>
      <c r="K81" s="391"/>
    </row>
    <row r="82" spans="1:11" ht="18.75" customHeight="1" x14ac:dyDescent="0.25">
      <c r="J82" s="391"/>
      <c r="K82" s="391"/>
    </row>
    <row r="83" spans="1:11" x14ac:dyDescent="0.25">
      <c r="J83" s="391"/>
      <c r="K83" s="391"/>
    </row>
    <row r="84" spans="1:11" x14ac:dyDescent="0.25">
      <c r="J84" s="391"/>
      <c r="K84" s="391"/>
    </row>
  </sheetData>
  <sheetProtection password="A0A7" sheet="1" objects="1" scenarios="1"/>
  <mergeCells count="16">
    <mergeCell ref="B47:I47"/>
    <mergeCell ref="A4:I4"/>
    <mergeCell ref="C6:D6"/>
    <mergeCell ref="F6:G6"/>
    <mergeCell ref="B9:I9"/>
    <mergeCell ref="B14:I14"/>
    <mergeCell ref="B17:I17"/>
    <mergeCell ref="B25:I25"/>
    <mergeCell ref="B31:I31"/>
    <mergeCell ref="B38:I38"/>
    <mergeCell ref="B42:I42"/>
    <mergeCell ref="D72:H72"/>
    <mergeCell ref="B50:I50"/>
    <mergeCell ref="B53:I53"/>
    <mergeCell ref="B56:I56"/>
    <mergeCell ref="B60:I60"/>
  </mergeCells>
  <conditionalFormatting sqref="D76">
    <cfRule type="containsText" dxfId="18" priority="1" operator="containsText" text="CORECT">
      <formula>NOT(ISERROR(SEARCH("CORECT",D76)))</formula>
    </cfRule>
    <cfRule type="containsText" dxfId="17" priority="2" operator="containsText" text="INCORECT">
      <formula>NOT(ISERROR(SEARCH("INCORECT",D76)))</formula>
    </cfRule>
  </conditionalFormatting>
  <pageMargins left="0.70866141732283472" right="0.70866141732283472" top="0.74803149606299213" bottom="0.74803149606299213" header="0.31496062992125984" footer="0.31496062992125984"/>
  <pageSetup paperSize="9" scale="72" fitToHeight="0" orientation="landscape" r:id="rId1"/>
  <headerFooter>
    <oddHeader>&amp;C&amp;"Arial,Bold"&amp;16 &amp;K03+0005. BUGETUL CERERII DE FINANȚARE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3:S105"/>
  <sheetViews>
    <sheetView tabSelected="1" topLeftCell="A89" zoomScale="110" zoomScaleNormal="110" workbookViewId="0">
      <selection activeCell="F102" sqref="F102"/>
    </sheetView>
  </sheetViews>
  <sheetFormatPr defaultRowHeight="12.75" x14ac:dyDescent="0.2"/>
  <cols>
    <col min="1" max="1" width="8.85546875" style="567"/>
    <col min="2" max="2" width="63.28515625" style="27" customWidth="1"/>
    <col min="3" max="3" width="15.140625" style="575" bestFit="1" customWidth="1"/>
    <col min="4" max="4" width="14" style="575" bestFit="1" customWidth="1"/>
    <col min="5" max="5" width="9.7109375" style="576" hidden="1" customWidth="1"/>
    <col min="6" max="9" width="13.28515625" style="576" bestFit="1" customWidth="1"/>
    <col min="10" max="10" width="13.140625" style="27" customWidth="1"/>
    <col min="11" max="11" width="12.42578125" style="27" customWidth="1"/>
    <col min="12" max="13" width="13.85546875" style="29" customWidth="1"/>
    <col min="14" max="14" width="12.140625" style="29" customWidth="1"/>
    <col min="15" max="15" width="13.5703125" style="29" customWidth="1"/>
    <col min="16" max="16" width="12.85546875" style="29" customWidth="1"/>
    <col min="17" max="17" width="11.140625" style="29" customWidth="1"/>
    <col min="18" max="18" width="11.28515625" style="29" customWidth="1"/>
    <col min="19" max="19" width="10.7109375" style="29" customWidth="1"/>
    <col min="20" max="16384" width="9.140625" style="29"/>
  </cols>
  <sheetData>
    <row r="3" spans="1:9" x14ac:dyDescent="0.2">
      <c r="A3" s="510"/>
      <c r="B3" s="739" t="s">
        <v>285</v>
      </c>
      <c r="C3" s="739"/>
      <c r="D3" s="739"/>
      <c r="E3" s="739"/>
      <c r="F3" s="739"/>
      <c r="G3" s="739"/>
      <c r="H3" s="739"/>
      <c r="I3" s="739"/>
    </row>
    <row r="4" spans="1:9" ht="3" customHeight="1" x14ac:dyDescent="0.2">
      <c r="A4" s="510"/>
      <c r="B4" s="511"/>
      <c r="C4" s="512"/>
      <c r="D4" s="513"/>
      <c r="E4" s="514"/>
      <c r="F4" s="514"/>
      <c r="G4" s="514"/>
      <c r="H4" s="514"/>
      <c r="I4" s="514"/>
    </row>
    <row r="5" spans="1:9" ht="20.25" x14ac:dyDescent="0.3">
      <c r="A5" s="510"/>
      <c r="B5" s="714" t="s">
        <v>249</v>
      </c>
      <c r="C5" s="714" t="s">
        <v>81</v>
      </c>
      <c r="D5" s="515"/>
      <c r="E5" s="63"/>
      <c r="F5" s="63"/>
      <c r="G5" s="63"/>
      <c r="H5" s="63"/>
      <c r="I5" s="63" t="s">
        <v>419</v>
      </c>
    </row>
    <row r="6" spans="1:9" ht="39.75" x14ac:dyDescent="0.3">
      <c r="A6" s="510"/>
      <c r="B6" s="475"/>
      <c r="C6" s="516" t="s">
        <v>69</v>
      </c>
      <c r="D6" s="517" t="s">
        <v>244</v>
      </c>
      <c r="E6" s="518" t="s">
        <v>283</v>
      </c>
      <c r="F6" s="740" t="s">
        <v>253</v>
      </c>
      <c r="G6" s="740"/>
      <c r="H6" s="740"/>
      <c r="I6" s="741"/>
    </row>
    <row r="7" spans="1:9" ht="15" x14ac:dyDescent="0.2">
      <c r="A7" s="519"/>
      <c r="B7" s="520" t="s">
        <v>243</v>
      </c>
      <c r="C7" s="461" t="s">
        <v>420</v>
      </c>
      <c r="D7" s="478" t="s">
        <v>421</v>
      </c>
      <c r="E7" s="461" t="s">
        <v>422</v>
      </c>
      <c r="F7" s="516" t="s">
        <v>245</v>
      </c>
      <c r="G7" s="516" t="s">
        <v>246</v>
      </c>
      <c r="H7" s="516" t="s">
        <v>247</v>
      </c>
      <c r="I7" s="516" t="s">
        <v>248</v>
      </c>
    </row>
    <row r="8" spans="1:9" ht="15" x14ac:dyDescent="0.2">
      <c r="A8" s="521"/>
      <c r="B8" s="736" t="str">
        <f>'[3]5 Buget cerere'!B9:I9</f>
        <v>CAPITOL 1 Cheltuieli pentru obtinerea şi amenajarea terenului</v>
      </c>
      <c r="C8" s="737"/>
      <c r="D8" s="737"/>
      <c r="E8" s="737"/>
      <c r="F8" s="737"/>
      <c r="G8" s="737"/>
      <c r="H8" s="737"/>
      <c r="I8" s="738"/>
    </row>
    <row r="9" spans="1:9" hidden="1" x14ac:dyDescent="0.2">
      <c r="A9" s="522" t="str">
        <f>'[3]5 Buget cerere'!A10</f>
        <v>1.1</v>
      </c>
      <c r="B9" s="523" t="str">
        <f>'[3]5 Buget cerere'!B10</f>
        <v>Achizitii teren cu sau fără construcții</v>
      </c>
      <c r="C9" s="524">
        <f>' Buget cerere'!I10</f>
        <v>0</v>
      </c>
      <c r="D9" s="424">
        <f>F9+G9+H9+I9</f>
        <v>0</v>
      </c>
      <c r="E9" s="731"/>
      <c r="F9" s="422"/>
      <c r="G9" s="422"/>
      <c r="H9" s="422"/>
      <c r="I9" s="422"/>
    </row>
    <row r="10" spans="1:9" x14ac:dyDescent="0.2">
      <c r="A10" s="522" t="s">
        <v>700</v>
      </c>
      <c r="B10" s="523" t="str">
        <f>'[3]5 Buget cerere'!B11</f>
        <v>Amenajarea terenului</v>
      </c>
      <c r="C10" s="524">
        <f>' Buget cerere'!I11</f>
        <v>0</v>
      </c>
      <c r="D10" s="424">
        <f>IF(F10+G10+H10+I10&lt;&gt;C10,"EROARE!",F10+G10+H10+I10)</f>
        <v>0</v>
      </c>
      <c r="E10" s="742"/>
      <c r="F10" s="400">
        <v>0</v>
      </c>
      <c r="G10" s="400">
        <v>0</v>
      </c>
      <c r="H10" s="400">
        <v>0</v>
      </c>
      <c r="I10" s="400">
        <v>0</v>
      </c>
    </row>
    <row r="11" spans="1:9" x14ac:dyDescent="0.2">
      <c r="A11" s="522" t="s">
        <v>701</v>
      </c>
      <c r="B11" s="523" t="str">
        <f>'[3]5 Buget cerere'!B12</f>
        <v>Amenajari pentru protectia mediului si aducerea la starea initiala</v>
      </c>
      <c r="C11" s="524">
        <f>' Buget cerere'!I12</f>
        <v>0</v>
      </c>
      <c r="D11" s="424">
        <f>IF(F11+G11+H11+I11&lt;&gt;C11,"EROARE!",F11+G11+H11+I11)</f>
        <v>0</v>
      </c>
      <c r="E11" s="742"/>
      <c r="F11" s="400">
        <v>0</v>
      </c>
      <c r="G11" s="400">
        <v>0</v>
      </c>
      <c r="H11" s="400">
        <v>0</v>
      </c>
      <c r="I11" s="400">
        <v>0</v>
      </c>
    </row>
    <row r="12" spans="1:9" x14ac:dyDescent="0.2">
      <c r="A12" s="522"/>
      <c r="B12" s="525" t="str">
        <f>'[3]5 Buget cerere'!B13</f>
        <v>TOTAL CAPITOL 1</v>
      </c>
      <c r="C12" s="524">
        <f>' Buget cerere'!I13</f>
        <v>0</v>
      </c>
      <c r="D12" s="424">
        <f>IF(F12+G12+H12+I12&lt;&gt;C12,"EROARE!",F12+G12+H12+I12)</f>
        <v>0</v>
      </c>
      <c r="E12" s="732"/>
      <c r="F12" s="424">
        <f>SUM(F9:F11)</f>
        <v>0</v>
      </c>
      <c r="G12" s="424">
        <f t="shared" ref="G12:I12" si="0">SUM(G9:G11)</f>
        <v>0</v>
      </c>
      <c r="H12" s="424">
        <f t="shared" si="0"/>
        <v>0</v>
      </c>
      <c r="I12" s="424">
        <f t="shared" si="0"/>
        <v>0</v>
      </c>
    </row>
    <row r="13" spans="1:9" x14ac:dyDescent="0.2">
      <c r="A13" s="522">
        <f>'[3]5 Buget cerere'!A14</f>
        <v>2</v>
      </c>
      <c r="B13" s="736" t="str">
        <f>'[3]5 Buget cerere'!B14:I14</f>
        <v>CAPITOL 2 Cheltuieli pt asigurarea utilităţilor necesare obiectivului</v>
      </c>
      <c r="C13" s="737"/>
      <c r="D13" s="737"/>
      <c r="E13" s="737"/>
      <c r="F13" s="737"/>
      <c r="G13" s="737"/>
      <c r="H13" s="737"/>
      <c r="I13" s="738"/>
    </row>
    <row r="14" spans="1:9" x14ac:dyDescent="0.2">
      <c r="A14" s="522" t="str">
        <f>'[3]5 Buget cerere'!A15</f>
        <v>2.1</v>
      </c>
      <c r="B14" s="523" t="str">
        <f>'[3]5 Buget cerere'!B15</f>
        <v>Cheltuieli pentru asigurarea utilitatilor necesare obiectivului</v>
      </c>
      <c r="C14" s="524">
        <f>' Buget cerere'!I15</f>
        <v>0</v>
      </c>
      <c r="D14" s="424">
        <f>IF(F14+G14+H14+I14&lt;&gt;C14,"EROARE!",F14+G14+H14+I14)</f>
        <v>0</v>
      </c>
      <c r="E14" s="731"/>
      <c r="F14" s="400">
        <v>0</v>
      </c>
      <c r="G14" s="400">
        <v>0</v>
      </c>
      <c r="H14" s="400">
        <v>0</v>
      </c>
      <c r="I14" s="400">
        <v>0</v>
      </c>
    </row>
    <row r="15" spans="1:9" x14ac:dyDescent="0.2">
      <c r="A15" s="522"/>
      <c r="B15" s="525" t="str">
        <f>'[3]5 Buget cerere'!B16</f>
        <v> TOTAL CAPITOL 2</v>
      </c>
      <c r="C15" s="524">
        <f>' Buget cerere'!I16</f>
        <v>0</v>
      </c>
      <c r="D15" s="424">
        <f t="shared" ref="D15" si="1">IF(F15+G15+H15+I15&lt;&gt;C15,"EROARE!",F15+G15+H15+I15)</f>
        <v>0</v>
      </c>
      <c r="E15" s="732"/>
      <c r="F15" s="424">
        <f t="shared" ref="F15:I15" si="2">F14</f>
        <v>0</v>
      </c>
      <c r="G15" s="424">
        <f t="shared" si="2"/>
        <v>0</v>
      </c>
      <c r="H15" s="424">
        <f t="shared" si="2"/>
        <v>0</v>
      </c>
      <c r="I15" s="424">
        <f t="shared" si="2"/>
        <v>0</v>
      </c>
    </row>
    <row r="16" spans="1:9" x14ac:dyDescent="0.2">
      <c r="A16" s="522" t="str">
        <f>'[3]5 Buget cerere'!A17</f>
        <v>3</v>
      </c>
      <c r="B16" s="736" t="str">
        <f>'[3]5 Buget cerere'!B17:I17</f>
        <v>CAPITOL 3 Cheltuieli pentru proiectare și asistență tehnică</v>
      </c>
      <c r="C16" s="737"/>
      <c r="D16" s="737"/>
      <c r="E16" s="737"/>
      <c r="F16" s="737"/>
      <c r="G16" s="737"/>
      <c r="H16" s="737"/>
      <c r="I16" s="738"/>
    </row>
    <row r="17" spans="1:9" x14ac:dyDescent="0.2">
      <c r="A17" s="522" t="str">
        <f>'[3]5 Buget cerere'!A18</f>
        <v>3.1</v>
      </c>
      <c r="B17" s="526" t="str">
        <f>'[3]5 Buget cerere'!B18</f>
        <v>Studii de teren  (geotehnice, geologice, topografice, hidrologice, hidrogeotehnice, fotogrammetrice, topografice şi de stabilitate a terenului)</v>
      </c>
      <c r="C17" s="524">
        <f>' Buget cerere'!I18</f>
        <v>0</v>
      </c>
      <c r="D17" s="424">
        <f>IF(F17+G17+H17+I17&lt;&gt;C17,"EROARE!",F17+G17+H17+I17)</f>
        <v>0</v>
      </c>
      <c r="E17" s="731"/>
      <c r="F17" s="400">
        <v>0</v>
      </c>
      <c r="G17" s="400">
        <v>0</v>
      </c>
      <c r="H17" s="400">
        <v>0</v>
      </c>
      <c r="I17" s="400">
        <v>0</v>
      </c>
    </row>
    <row r="18" spans="1:9" x14ac:dyDescent="0.2">
      <c r="A18" s="522" t="str">
        <f>'[3]5 Buget cerere'!A19</f>
        <v>3.2</v>
      </c>
      <c r="B18" s="526" t="str">
        <f>'[3]5 Buget cerere'!B19</f>
        <v>Taxe pentru obtinera de avize, acorduri si autorizatii</v>
      </c>
      <c r="C18" s="524">
        <f>' Buget cerere'!I19</f>
        <v>0</v>
      </c>
      <c r="D18" s="424">
        <f t="shared" ref="D18:D28" si="3">IF(F18+G18+H18+I18&lt;&gt;C18,"EROARE!",F18+G18+H18+I18)</f>
        <v>0</v>
      </c>
      <c r="E18" s="742"/>
      <c r="F18" s="400">
        <v>0</v>
      </c>
      <c r="G18" s="400">
        <v>0</v>
      </c>
      <c r="H18" s="400">
        <v>0</v>
      </c>
      <c r="I18" s="400">
        <v>0</v>
      </c>
    </row>
    <row r="19" spans="1:9" x14ac:dyDescent="0.2">
      <c r="A19" s="522" t="str">
        <f>'[3]5 Buget cerere'!A20</f>
        <v>3.3</v>
      </c>
      <c r="B19" s="526" t="str">
        <f>'[3]5 Buget cerere'!B20</f>
        <v>Proiectare si inginerie</v>
      </c>
      <c r="C19" s="524">
        <f>' Buget cerere'!I20</f>
        <v>0</v>
      </c>
      <c r="D19" s="424">
        <f t="shared" si="3"/>
        <v>0</v>
      </c>
      <c r="E19" s="742"/>
      <c r="F19" s="400">
        <v>0</v>
      </c>
      <c r="G19" s="400">
        <v>0</v>
      </c>
      <c r="H19" s="400">
        <v>0</v>
      </c>
      <c r="I19" s="400">
        <v>0</v>
      </c>
    </row>
    <row r="20" spans="1:9" hidden="1" x14ac:dyDescent="0.2">
      <c r="A20" s="522" t="str">
        <f>'[3]5 Buget cerere'!A21</f>
        <v>3.4</v>
      </c>
      <c r="B20" s="526" t="str">
        <f>'[3]5 Buget cerere'!B21</f>
        <v>Organizarea procedurilor de achizitie</v>
      </c>
      <c r="C20" s="524">
        <f>' Buget cerere'!I21</f>
        <v>0</v>
      </c>
      <c r="D20" s="424">
        <f t="shared" si="3"/>
        <v>0</v>
      </c>
      <c r="E20" s="742"/>
      <c r="F20" s="400">
        <v>0</v>
      </c>
      <c r="G20" s="400">
        <v>0</v>
      </c>
      <c r="H20" s="400">
        <v>0</v>
      </c>
      <c r="I20" s="400">
        <v>0</v>
      </c>
    </row>
    <row r="21" spans="1:9" x14ac:dyDescent="0.2">
      <c r="A21" s="522" t="s">
        <v>702</v>
      </c>
      <c r="B21" s="526" t="str">
        <f>'[3]5 Buget cerere'!B22</f>
        <v xml:space="preserve">Consultanță </v>
      </c>
      <c r="C21" s="524">
        <f>' Buget cerere'!I22</f>
        <v>0</v>
      </c>
      <c r="D21" s="424">
        <f t="shared" si="3"/>
        <v>0</v>
      </c>
      <c r="E21" s="742"/>
      <c r="F21" s="400">
        <v>0</v>
      </c>
      <c r="G21" s="400">
        <v>0</v>
      </c>
      <c r="H21" s="400">
        <v>0</v>
      </c>
      <c r="I21" s="400">
        <v>0</v>
      </c>
    </row>
    <row r="22" spans="1:9" x14ac:dyDescent="0.2">
      <c r="A22" s="522" t="s">
        <v>703</v>
      </c>
      <c r="B22" s="526" t="str">
        <f>'[3]5 Buget cerere'!B23</f>
        <v>Asistență tehnică</v>
      </c>
      <c r="C22" s="524">
        <f>' Buget cerere'!I23</f>
        <v>0</v>
      </c>
      <c r="D22" s="424">
        <f t="shared" si="3"/>
        <v>0</v>
      </c>
      <c r="E22" s="742"/>
      <c r="F22" s="400">
        <v>0</v>
      </c>
      <c r="G22" s="400">
        <v>0</v>
      </c>
      <c r="H22" s="400">
        <v>0</v>
      </c>
      <c r="I22" s="400">
        <v>0</v>
      </c>
    </row>
    <row r="23" spans="1:9" x14ac:dyDescent="0.2">
      <c r="A23" s="522"/>
      <c r="B23" s="527" t="str">
        <f>'[3]5 Buget cerere'!B24</f>
        <v> TOTAL CAPITOL 3</v>
      </c>
      <c r="C23" s="524">
        <f>' Buget cerere'!I24</f>
        <v>0</v>
      </c>
      <c r="D23" s="424">
        <f t="shared" si="3"/>
        <v>0</v>
      </c>
      <c r="E23" s="732"/>
      <c r="F23" s="424">
        <f>SUM(F17:F22)</f>
        <v>0</v>
      </c>
      <c r="G23" s="424">
        <f t="shared" ref="G23:I23" si="4">SUM(G17:G22)</f>
        <v>0</v>
      </c>
      <c r="H23" s="424">
        <f t="shared" si="4"/>
        <v>0</v>
      </c>
      <c r="I23" s="424">
        <f t="shared" si="4"/>
        <v>0</v>
      </c>
    </row>
    <row r="24" spans="1:9" x14ac:dyDescent="0.2">
      <c r="A24" s="522">
        <f>'[3]5 Buget cerere'!A25</f>
        <v>4</v>
      </c>
      <c r="B24" s="733" t="str">
        <f>'[3]5 Buget cerere'!B25:I25</f>
        <v>CAPITOLUL 4 Cheltuieli pentru investiţia de bază</v>
      </c>
      <c r="C24" s="734"/>
      <c r="D24" s="734"/>
      <c r="E24" s="734"/>
      <c r="F24" s="734"/>
      <c r="G24" s="734"/>
      <c r="H24" s="734"/>
      <c r="I24" s="735"/>
    </row>
    <row r="25" spans="1:9" x14ac:dyDescent="0.2">
      <c r="A25" s="522" t="str">
        <f>'[3]5 Buget cerere'!A26</f>
        <v>4.1</v>
      </c>
      <c r="B25" s="526" t="str">
        <f>'[3]5 Buget cerere'!B26</f>
        <v>Construcţii şi instalaţii</v>
      </c>
      <c r="C25" s="524">
        <f>' Buget cerere'!I26</f>
        <v>0</v>
      </c>
      <c r="D25" s="424">
        <f t="shared" si="3"/>
        <v>0</v>
      </c>
      <c r="E25" s="731"/>
      <c r="F25" s="400">
        <v>0</v>
      </c>
      <c r="G25" s="400">
        <v>0</v>
      </c>
      <c r="H25" s="400">
        <v>0</v>
      </c>
      <c r="I25" s="400">
        <v>0</v>
      </c>
    </row>
    <row r="26" spans="1:9" x14ac:dyDescent="0.2">
      <c r="A26" s="522" t="str">
        <f>'[3]5 Buget cerere'!A27</f>
        <v>4.2</v>
      </c>
      <c r="B26" s="526" t="str">
        <f>'[3]5 Buget cerere'!B27</f>
        <v>Dotări</v>
      </c>
      <c r="C26" s="524">
        <f>' Buget cerere'!I27</f>
        <v>0</v>
      </c>
      <c r="D26" s="424">
        <f t="shared" si="3"/>
        <v>0</v>
      </c>
      <c r="E26" s="742"/>
      <c r="F26" s="400">
        <v>0</v>
      </c>
      <c r="G26" s="400">
        <v>0</v>
      </c>
      <c r="H26" s="400">
        <v>0</v>
      </c>
      <c r="I26" s="400">
        <v>0</v>
      </c>
    </row>
    <row r="27" spans="1:9" hidden="1" x14ac:dyDescent="0.2">
      <c r="A27" s="522" t="str">
        <f>'[3]5 Buget cerere'!A28</f>
        <v>4.3</v>
      </c>
      <c r="B27" s="526" t="str">
        <f>'[3]5 Buget cerere'!B28</f>
        <v>Active necorporale</v>
      </c>
      <c r="C27" s="524">
        <f>' Buget cerere'!I28</f>
        <v>0</v>
      </c>
      <c r="D27" s="424">
        <f t="shared" si="3"/>
        <v>0</v>
      </c>
      <c r="E27" s="742"/>
      <c r="F27" s="400">
        <v>0</v>
      </c>
      <c r="G27" s="400">
        <v>0</v>
      </c>
      <c r="H27" s="400">
        <v>0</v>
      </c>
      <c r="I27" s="400">
        <v>0</v>
      </c>
    </row>
    <row r="28" spans="1:9" x14ac:dyDescent="0.2">
      <c r="A28" s="522" t="s">
        <v>695</v>
      </c>
      <c r="B28" s="526" t="str">
        <f>'[3]5 Buget cerere'!B29</f>
        <v>Investie conexa investitiei de baza - constructii, instalatii si dotari</v>
      </c>
      <c r="C28" s="524">
        <f>' Buget cerere'!I29</f>
        <v>0</v>
      </c>
      <c r="D28" s="424">
        <f t="shared" si="3"/>
        <v>0</v>
      </c>
      <c r="E28" s="732"/>
      <c r="F28" s="400">
        <v>0</v>
      </c>
      <c r="G28" s="400">
        <v>0</v>
      </c>
      <c r="H28" s="400">
        <v>0</v>
      </c>
      <c r="I28" s="400">
        <v>0</v>
      </c>
    </row>
    <row r="29" spans="1:9" x14ac:dyDescent="0.2">
      <c r="A29" s="522"/>
      <c r="B29" s="527" t="str">
        <f>'[3]5 Buget cerere'!B30</f>
        <v>TOTAL CAPITOL 4</v>
      </c>
      <c r="C29" s="524">
        <f>' Buget cerere'!I30</f>
        <v>0</v>
      </c>
      <c r="D29" s="424">
        <f>IF(F29+G29+H29+I29&lt;&gt;C29,"EROARE!",F29+G29+H29+I29)</f>
        <v>0</v>
      </c>
      <c r="E29" s="458"/>
      <c r="F29" s="424">
        <f>SUM(F25:F28)</f>
        <v>0</v>
      </c>
      <c r="G29" s="424">
        <f t="shared" ref="G29:I29" si="5">SUM(G25:G28)</f>
        <v>0</v>
      </c>
      <c r="H29" s="424">
        <f t="shared" si="5"/>
        <v>0</v>
      </c>
      <c r="I29" s="424">
        <f t="shared" si="5"/>
        <v>0</v>
      </c>
    </row>
    <row r="30" spans="1:9" x14ac:dyDescent="0.2">
      <c r="A30" s="522" t="str">
        <f>'[3]5 Buget cerere'!A31</f>
        <v>5</v>
      </c>
      <c r="B30" s="733" t="str">
        <f>'[3]5 Buget cerere'!B31:I31</f>
        <v>CAPITOLUL 5   Cheltuieli cu organizarea de șantier</v>
      </c>
      <c r="C30" s="734"/>
      <c r="D30" s="734"/>
      <c r="E30" s="734"/>
      <c r="F30" s="734"/>
      <c r="G30" s="734"/>
      <c r="H30" s="734"/>
      <c r="I30" s="735"/>
    </row>
    <row r="31" spans="1:9" x14ac:dyDescent="0.2">
      <c r="A31" s="522" t="str">
        <f>'[3]5 Buget cerere'!A32</f>
        <v>5.1.</v>
      </c>
      <c r="B31" s="526" t="str">
        <f>'[3]5 Buget cerere'!B32</f>
        <v>Organizare de șantier</v>
      </c>
      <c r="C31" s="524">
        <f>' Buget cerere'!I32</f>
        <v>0</v>
      </c>
      <c r="D31" s="424">
        <f t="shared" ref="D31:D36" si="6">IF(F31+G31+H31+I31&lt;&gt;C31,"EROARE!",F31+G31+H31+I31)</f>
        <v>0</v>
      </c>
      <c r="E31" s="731"/>
      <c r="F31" s="528">
        <f>F32+F33</f>
        <v>0</v>
      </c>
      <c r="G31" s="528">
        <f t="shared" ref="G31:I31" si="7">G32+G33</f>
        <v>0</v>
      </c>
      <c r="H31" s="528">
        <f t="shared" si="7"/>
        <v>0</v>
      </c>
      <c r="I31" s="528">
        <f t="shared" si="7"/>
        <v>0</v>
      </c>
    </row>
    <row r="32" spans="1:9" x14ac:dyDescent="0.2">
      <c r="A32" s="522" t="str">
        <f>'[3]5 Buget cerere'!A33</f>
        <v>5.1.1</v>
      </c>
      <c r="B32" s="529" t="str">
        <f>'[3]5 Buget cerere'!B33</f>
        <v>Lucrari de constructii si instalatii aferente organizarii de santier</v>
      </c>
      <c r="C32" s="524">
        <f>' Buget cerere'!I33</f>
        <v>0</v>
      </c>
      <c r="D32" s="424">
        <f t="shared" si="6"/>
        <v>0</v>
      </c>
      <c r="E32" s="742"/>
      <c r="F32" s="400">
        <v>0</v>
      </c>
      <c r="G32" s="400">
        <v>0</v>
      </c>
      <c r="H32" s="400">
        <v>0</v>
      </c>
      <c r="I32" s="400">
        <v>0</v>
      </c>
    </row>
    <row r="33" spans="1:9" x14ac:dyDescent="0.2">
      <c r="A33" s="522" t="str">
        <f>'[3]5 Buget cerere'!A34</f>
        <v>5.1.2</v>
      </c>
      <c r="B33" s="529" t="str">
        <f>'[3]5 Buget cerere'!B34</f>
        <v>Cheltuieli conexe organizării de şantier</v>
      </c>
      <c r="C33" s="524">
        <f>' Buget cerere'!I34</f>
        <v>0</v>
      </c>
      <c r="D33" s="424">
        <f t="shared" si="6"/>
        <v>0</v>
      </c>
      <c r="E33" s="732"/>
      <c r="F33" s="400">
        <v>0</v>
      </c>
      <c r="G33" s="400">
        <v>0</v>
      </c>
      <c r="H33" s="400">
        <v>0</v>
      </c>
      <c r="I33" s="400">
        <v>0</v>
      </c>
    </row>
    <row r="34" spans="1:9" x14ac:dyDescent="0.2">
      <c r="A34" s="522" t="str">
        <f>'[3]5 Buget cerere'!A35</f>
        <v>5.2.</v>
      </c>
      <c r="B34" s="526" t="str">
        <f>'[3]5 Buget cerere'!B35</f>
        <v>Comisioane, cote, taxe, costul creditului</v>
      </c>
      <c r="C34" s="524">
        <f>' Buget cerere'!I35</f>
        <v>0</v>
      </c>
      <c r="D34" s="424">
        <f t="shared" si="6"/>
        <v>0</v>
      </c>
      <c r="E34" s="531"/>
      <c r="F34" s="400">
        <v>0</v>
      </c>
      <c r="G34" s="400">
        <v>0</v>
      </c>
      <c r="H34" s="400">
        <v>0</v>
      </c>
      <c r="I34" s="400">
        <v>0</v>
      </c>
    </row>
    <row r="35" spans="1:9" x14ac:dyDescent="0.2">
      <c r="A35" s="522" t="str">
        <f>'[3]5 Buget cerere'!A36</f>
        <v>5.3</v>
      </c>
      <c r="B35" s="526" t="str">
        <f>'[3]5 Buget cerere'!B36</f>
        <v>Cheltuieli diverse și neprevăzute</v>
      </c>
      <c r="C35" s="524">
        <f>' Buget cerere'!I36</f>
        <v>0</v>
      </c>
      <c r="D35" s="424">
        <f t="shared" si="6"/>
        <v>0</v>
      </c>
      <c r="E35" s="731"/>
      <c r="F35" s="400">
        <v>0</v>
      </c>
      <c r="G35" s="400">
        <v>0</v>
      </c>
      <c r="H35" s="400">
        <v>0</v>
      </c>
      <c r="I35" s="400">
        <v>0</v>
      </c>
    </row>
    <row r="36" spans="1:9" x14ac:dyDescent="0.2">
      <c r="A36" s="522"/>
      <c r="B36" s="527" t="str">
        <f>'[3]5 Buget cerere'!B37</f>
        <v>TOTAL CAPITOL 5</v>
      </c>
      <c r="C36" s="524">
        <f>' Buget cerere'!I37</f>
        <v>0</v>
      </c>
      <c r="D36" s="424">
        <f t="shared" si="6"/>
        <v>0</v>
      </c>
      <c r="E36" s="732"/>
      <c r="F36" s="424">
        <f>F31+F34+F35</f>
        <v>0</v>
      </c>
      <c r="G36" s="424">
        <f t="shared" ref="G36:I36" si="8">G31+G34+G35</f>
        <v>0</v>
      </c>
      <c r="H36" s="424">
        <f t="shared" si="8"/>
        <v>0</v>
      </c>
      <c r="I36" s="424">
        <f t="shared" si="8"/>
        <v>0</v>
      </c>
    </row>
    <row r="37" spans="1:9" hidden="1" x14ac:dyDescent="0.2">
      <c r="A37" s="522" t="str">
        <f>'[3]5 Buget cerere'!A38</f>
        <v>6.</v>
      </c>
      <c r="B37" s="733" t="str">
        <f>'[3]5 Buget cerere'!B38:I38</f>
        <v>CAPITOLUL 6 Cheltuieli pentru probe tehnologice si teste si predare beneficiar</v>
      </c>
      <c r="C37" s="734"/>
      <c r="D37" s="734"/>
      <c r="E37" s="734"/>
      <c r="F37" s="734"/>
      <c r="G37" s="734"/>
      <c r="H37" s="734"/>
      <c r="I37" s="735"/>
    </row>
    <row r="38" spans="1:9" hidden="1" x14ac:dyDescent="0.2">
      <c r="A38" s="522" t="str">
        <f>'[3]5 Buget cerere'!A39</f>
        <v>6.1</v>
      </c>
      <c r="B38" s="526" t="str">
        <f>'[3]5 Buget cerere'!B39</f>
        <v>Pregatirea personalului de exploatare</v>
      </c>
      <c r="C38" s="524">
        <f>' Buget cerere'!I39</f>
        <v>0</v>
      </c>
      <c r="D38" s="424">
        <f t="shared" ref="D38:D40" si="9">F38+G38+H38+I38</f>
        <v>0</v>
      </c>
      <c r="E38" s="731"/>
      <c r="F38" s="422"/>
      <c r="G38" s="422"/>
      <c r="H38" s="422"/>
      <c r="I38" s="422"/>
    </row>
    <row r="39" spans="1:9" ht="15" hidden="1" x14ac:dyDescent="0.2">
      <c r="A39" s="522" t="str">
        <f>'[3]5 Buget cerere'!A40</f>
        <v>6.2</v>
      </c>
      <c r="B39" s="526" t="str">
        <f>'[3]5 Buget cerere'!B40</f>
        <v>Probe tehnologice si teste</v>
      </c>
      <c r="C39" s="524">
        <f>' Buget cerere'!I40</f>
        <v>0</v>
      </c>
      <c r="D39" s="424">
        <f t="shared" si="9"/>
        <v>0</v>
      </c>
      <c r="E39" s="732"/>
      <c r="F39" s="577"/>
      <c r="G39" s="577"/>
      <c r="H39" s="577"/>
      <c r="I39" s="577"/>
    </row>
    <row r="40" spans="1:9" hidden="1" x14ac:dyDescent="0.2">
      <c r="A40" s="522"/>
      <c r="B40" s="527" t="str">
        <f>'[3]5 Buget cerere'!B41</f>
        <v>TOTAL CAPITOL 6</v>
      </c>
      <c r="C40" s="524">
        <f>' Buget cerere'!I41</f>
        <v>0</v>
      </c>
      <c r="D40" s="424">
        <f t="shared" si="9"/>
        <v>0</v>
      </c>
      <c r="E40" s="458"/>
      <c r="F40" s="424">
        <f>SUM(F38:F39)</f>
        <v>0</v>
      </c>
      <c r="G40" s="424">
        <f t="shared" ref="G40:I40" si="10">SUM(G38:G39)</f>
        <v>0</v>
      </c>
      <c r="H40" s="424">
        <f t="shared" si="10"/>
        <v>0</v>
      </c>
      <c r="I40" s="424">
        <f t="shared" si="10"/>
        <v>0</v>
      </c>
    </row>
    <row r="41" spans="1:9" x14ac:dyDescent="0.2">
      <c r="A41" s="522">
        <v>6</v>
      </c>
      <c r="B41" s="733" t="str">
        <f>' Buget cerere'!B42:I42</f>
        <v>CAPITOLUL 6 Cheltuieli de informare și publicitate</v>
      </c>
      <c r="C41" s="734"/>
      <c r="D41" s="734"/>
      <c r="E41" s="734"/>
      <c r="F41" s="734"/>
      <c r="G41" s="734"/>
      <c r="H41" s="734"/>
      <c r="I41" s="735"/>
    </row>
    <row r="42" spans="1:9" x14ac:dyDescent="0.2">
      <c r="A42" s="522" t="s">
        <v>704</v>
      </c>
      <c r="B42" s="526" t="str">
        <f>'[3]5 Buget cerere'!B43</f>
        <v>Cheltuieli de informare și publicitate pentru proiect, care rezultă din obligațiile beneficiarului</v>
      </c>
      <c r="C42" s="524">
        <f>' Buget cerere'!I43</f>
        <v>0</v>
      </c>
      <c r="D42" s="424">
        <f t="shared" ref="D42:D45" si="11">IF(F42+G42+H42+I42&lt;&gt;C42,"EROARE!",F42+G42+H42+I42)</f>
        <v>0</v>
      </c>
      <c r="E42" s="731"/>
      <c r="F42" s="400">
        <v>0</v>
      </c>
      <c r="G42" s="400">
        <v>0</v>
      </c>
      <c r="H42" s="400">
        <v>0</v>
      </c>
      <c r="I42" s="400">
        <v>0</v>
      </c>
    </row>
    <row r="43" spans="1:9" x14ac:dyDescent="0.2">
      <c r="A43" s="522" t="s">
        <v>705</v>
      </c>
      <c r="B43" s="526" t="str">
        <f>'[3]5 Buget cerere'!B44</f>
        <v>Cheltuieli cu activitățile de marketing și promovare a obiectivului finanțat</v>
      </c>
      <c r="C43" s="524">
        <f>' Buget cerere'!I44</f>
        <v>0</v>
      </c>
      <c r="D43" s="424">
        <f>IF(F43+G43+H43+I43&lt;&gt;C43,"EROARE!",F43+G43+H43+I43)</f>
        <v>0</v>
      </c>
      <c r="E43" s="742"/>
      <c r="F43" s="400">
        <v>0</v>
      </c>
      <c r="G43" s="400">
        <v>0</v>
      </c>
      <c r="H43" s="400">
        <v>0</v>
      </c>
      <c r="I43" s="400">
        <v>0</v>
      </c>
    </row>
    <row r="44" spans="1:9" x14ac:dyDescent="0.2">
      <c r="A44" s="522" t="s">
        <v>706</v>
      </c>
      <c r="B44" s="526" t="str">
        <f>'[3]5 Buget cerere'!B45</f>
        <v>Cheltuieli pentru digitzarea obiectivului de patrimoniu</v>
      </c>
      <c r="C44" s="524">
        <f>' Buget cerere'!I45</f>
        <v>0</v>
      </c>
      <c r="D44" s="424">
        <f t="shared" si="11"/>
        <v>0</v>
      </c>
      <c r="E44" s="742"/>
      <c r="F44" s="400">
        <v>0</v>
      </c>
      <c r="G44" s="400">
        <v>0</v>
      </c>
      <c r="H44" s="400">
        <v>0</v>
      </c>
      <c r="I44" s="400">
        <v>0</v>
      </c>
    </row>
    <row r="45" spans="1:9" x14ac:dyDescent="0.2">
      <c r="A45" s="522"/>
      <c r="B45" s="527" t="str">
        <f>' Buget cerere'!B46</f>
        <v>TOTAL CAPITOL 6</v>
      </c>
      <c r="C45" s="524">
        <f>' Buget cerere'!I46</f>
        <v>0</v>
      </c>
      <c r="D45" s="424">
        <f t="shared" si="11"/>
        <v>0</v>
      </c>
      <c r="E45" s="732"/>
      <c r="F45" s="424">
        <f>SUM(F42:F44)</f>
        <v>0</v>
      </c>
      <c r="G45" s="424">
        <f t="shared" ref="G45:I45" si="12">SUM(G42:G44)</f>
        <v>0</v>
      </c>
      <c r="H45" s="424">
        <f t="shared" si="12"/>
        <v>0</v>
      </c>
      <c r="I45" s="424">
        <f t="shared" si="12"/>
        <v>0</v>
      </c>
    </row>
    <row r="46" spans="1:9" x14ac:dyDescent="0.2">
      <c r="A46" s="522">
        <v>7</v>
      </c>
      <c r="B46" s="733" t="str">
        <f>' Buget cerere'!B47:I47</f>
        <v>CAPITOLUL 7   Cheltuieli cu auditul pentru proiect</v>
      </c>
      <c r="C46" s="734"/>
      <c r="D46" s="734"/>
      <c r="E46" s="734"/>
      <c r="F46" s="734"/>
      <c r="G46" s="734"/>
      <c r="H46" s="734"/>
      <c r="I46" s="735"/>
    </row>
    <row r="47" spans="1:9" x14ac:dyDescent="0.2">
      <c r="A47" s="522" t="s">
        <v>699</v>
      </c>
      <c r="B47" s="526" t="str">
        <f>'[3]5 Buget cerere'!B48</f>
        <v>Cheltuieli cu auditul pentru proiect</v>
      </c>
      <c r="C47" s="524">
        <f>' Buget cerere'!I48</f>
        <v>0</v>
      </c>
      <c r="D47" s="424">
        <f t="shared" ref="D47:D48" si="13">IF(F47+G47+H47+I47&lt;&gt;C47,"EROARE!",F47+G47+H47+I47)</f>
        <v>0</v>
      </c>
      <c r="E47" s="731"/>
      <c r="F47" s="400">
        <v>0</v>
      </c>
      <c r="G47" s="400">
        <v>0</v>
      </c>
      <c r="H47" s="400">
        <v>0</v>
      </c>
      <c r="I47" s="400">
        <v>0</v>
      </c>
    </row>
    <row r="48" spans="1:9" x14ac:dyDescent="0.2">
      <c r="A48" s="522"/>
      <c r="B48" s="527" t="str">
        <f>' Buget cerere'!B49</f>
        <v>TOTAL CAPITOL 7</v>
      </c>
      <c r="C48" s="524">
        <f>' Buget cerere'!I49</f>
        <v>0</v>
      </c>
      <c r="D48" s="424">
        <f t="shared" si="13"/>
        <v>0</v>
      </c>
      <c r="E48" s="742"/>
      <c r="F48" s="532">
        <f>F47</f>
        <v>0</v>
      </c>
      <c r="G48" s="532">
        <f>G47</f>
        <v>0</v>
      </c>
      <c r="H48" s="532">
        <f t="shared" ref="H48" si="14">H47</f>
        <v>0</v>
      </c>
      <c r="I48" s="532">
        <f>I47</f>
        <v>0</v>
      </c>
    </row>
    <row r="49" spans="1:9" hidden="1" x14ac:dyDescent="0.2">
      <c r="A49" s="522" t="str">
        <f>'[3]5 Buget cerere'!A50</f>
        <v>9</v>
      </c>
      <c r="B49" s="733" t="str">
        <f>'[3]5 Buget cerere'!B50:I50</f>
        <v>CAPITOLUL 9 Cheltuieli cu achiziția de mijloace de transport (dacă este cazul)</v>
      </c>
      <c r="C49" s="734"/>
      <c r="D49" s="734"/>
      <c r="E49" s="734"/>
      <c r="F49" s="734"/>
      <c r="G49" s="734"/>
      <c r="H49" s="734"/>
      <c r="I49" s="735"/>
    </row>
    <row r="50" spans="1:9" hidden="1" x14ac:dyDescent="0.2">
      <c r="A50" s="522" t="str">
        <f>'[3]5 Buget cerere'!A51</f>
        <v>9.1.</v>
      </c>
      <c r="B50" s="526" t="str">
        <f>'[3]5 Buget cerere'!B51</f>
        <v>Cheltuieli cu achiziția de mijloace de transport</v>
      </c>
      <c r="C50" s="524">
        <f>' Buget cerere'!I51</f>
        <v>0</v>
      </c>
      <c r="D50" s="424">
        <f t="shared" ref="D50:D51" si="15">F50+G50+H50+I50</f>
        <v>0</v>
      </c>
      <c r="E50" s="731"/>
      <c r="F50" s="423"/>
      <c r="G50" s="422"/>
      <c r="H50" s="422"/>
      <c r="I50" s="422"/>
    </row>
    <row r="51" spans="1:9" hidden="1" x14ac:dyDescent="0.2">
      <c r="A51" s="522">
        <f>'[3]5 Buget cerere'!A52</f>
        <v>0</v>
      </c>
      <c r="B51" s="526" t="str">
        <f>'[3]5 Buget cerere'!B52</f>
        <v>TOTAL CAPITOL 9</v>
      </c>
      <c r="C51" s="524">
        <f>' Buget cerere'!I52</f>
        <v>0</v>
      </c>
      <c r="D51" s="424">
        <f t="shared" si="15"/>
        <v>0</v>
      </c>
      <c r="E51" s="732"/>
      <c r="F51" s="424">
        <f>SUM(F50)</f>
        <v>0</v>
      </c>
      <c r="G51" s="424">
        <f t="shared" ref="G51:I51" si="16">SUM(G50)</f>
        <v>0</v>
      </c>
      <c r="H51" s="424">
        <f t="shared" si="16"/>
        <v>0</v>
      </c>
      <c r="I51" s="424">
        <f t="shared" si="16"/>
        <v>0</v>
      </c>
    </row>
    <row r="52" spans="1:9" hidden="1" x14ac:dyDescent="0.2">
      <c r="A52" s="522" t="str">
        <f>'[3]5 Buget cerere'!A53</f>
        <v>10</v>
      </c>
      <c r="B52" s="733" t="str">
        <f>'[3]5 Buget cerere'!B53:I53</f>
        <v>CAPITOL 10 Cheltuieli de personal (dacă este cazul)</v>
      </c>
      <c r="C52" s="734"/>
      <c r="D52" s="734"/>
      <c r="E52" s="734"/>
      <c r="F52" s="734"/>
      <c r="G52" s="734"/>
      <c r="H52" s="734"/>
      <c r="I52" s="735"/>
    </row>
    <row r="53" spans="1:9" hidden="1" x14ac:dyDescent="0.2">
      <c r="A53" s="522" t="str">
        <f>'[3]5 Buget cerere'!A54</f>
        <v>10.1</v>
      </c>
      <c r="B53" s="526" t="str">
        <f>'[3]5 Buget cerere'!B54</f>
        <v>Cheltuieli efectuate pentru remunerarea persoanlului</v>
      </c>
      <c r="C53" s="524">
        <f>' Buget cerere'!I54</f>
        <v>0</v>
      </c>
      <c r="D53" s="424">
        <f t="shared" ref="D53:D54" si="17">F53+G53+H53+I53</f>
        <v>0</v>
      </c>
      <c r="E53" s="731"/>
      <c r="F53" s="423"/>
      <c r="G53" s="423"/>
      <c r="H53" s="423"/>
      <c r="I53" s="423"/>
    </row>
    <row r="54" spans="1:9" hidden="1" x14ac:dyDescent="0.2">
      <c r="A54" s="522">
        <f>'[3]5 Buget cerere'!A55</f>
        <v>0</v>
      </c>
      <c r="B54" s="526" t="str">
        <f>'[3]5 Buget cerere'!B55</f>
        <v>TOTAL CAPITOL 10</v>
      </c>
      <c r="C54" s="524">
        <f>' Buget cerere'!I55</f>
        <v>0</v>
      </c>
      <c r="D54" s="424">
        <f t="shared" si="17"/>
        <v>0</v>
      </c>
      <c r="E54" s="732"/>
      <c r="F54" s="424">
        <f t="shared" ref="F54:I54" si="18">SUM(F53)</f>
        <v>0</v>
      </c>
      <c r="G54" s="424">
        <f t="shared" si="18"/>
        <v>0</v>
      </c>
      <c r="H54" s="424">
        <f t="shared" si="18"/>
        <v>0</v>
      </c>
      <c r="I54" s="424">
        <f t="shared" si="18"/>
        <v>0</v>
      </c>
    </row>
    <row r="55" spans="1:9" hidden="1" x14ac:dyDescent="0.2">
      <c r="A55" s="522" t="str">
        <f>'[3]5 Buget cerere'!A56</f>
        <v>11</v>
      </c>
      <c r="B55" s="733" t="str">
        <f>'[3]5 Buget cerere'!B56:I56</f>
        <v>CAPITOL 11 Cheltuieli generale de administrație (dacă este cazul)</v>
      </c>
      <c r="C55" s="734"/>
      <c r="D55" s="734"/>
      <c r="E55" s="734"/>
      <c r="F55" s="734"/>
      <c r="G55" s="734"/>
      <c r="H55" s="734"/>
      <c r="I55" s="735"/>
    </row>
    <row r="56" spans="1:9" hidden="1" x14ac:dyDescent="0.2">
      <c r="A56" s="522" t="str">
        <f>'[3]5 Buget cerere'!A57</f>
        <v>11.1</v>
      </c>
      <c r="B56" s="526" t="str">
        <f>'[3]5 Buget cerere'!B57</f>
        <v xml:space="preserve">Cheltuieli salariale departamente suport* </v>
      </c>
      <c r="C56" s="524">
        <f>' Buget cerere'!I57</f>
        <v>0</v>
      </c>
      <c r="D56" s="424">
        <f t="shared" ref="D56:D58" si="19">F56+G56+H56+I56</f>
        <v>0</v>
      </c>
      <c r="E56" s="731"/>
      <c r="F56" s="423"/>
      <c r="G56" s="423"/>
      <c r="H56" s="423"/>
      <c r="I56" s="423"/>
    </row>
    <row r="57" spans="1:9" hidden="1" x14ac:dyDescent="0.2">
      <c r="A57" s="522" t="str">
        <f>'[3]5 Buget cerere'!A58</f>
        <v>11.2</v>
      </c>
      <c r="B57" s="526" t="str">
        <f>'[3]5 Buget cerere'!B58</f>
        <v>Cheltuieli de functionare si administrative*</v>
      </c>
      <c r="C57" s="524">
        <f>' Buget cerere'!I58</f>
        <v>0</v>
      </c>
      <c r="D57" s="424">
        <f t="shared" si="19"/>
        <v>0</v>
      </c>
      <c r="E57" s="742"/>
      <c r="F57" s="423"/>
      <c r="G57" s="423"/>
      <c r="H57" s="423"/>
      <c r="I57" s="423"/>
    </row>
    <row r="58" spans="1:9" hidden="1" x14ac:dyDescent="0.2">
      <c r="A58" s="522"/>
      <c r="B58" s="526" t="str">
        <f>'[3]5 Buget cerere'!B59</f>
        <v> TOTAL CAPITOL 11</v>
      </c>
      <c r="C58" s="524">
        <f>' Buget cerere'!I59</f>
        <v>0</v>
      </c>
      <c r="D58" s="424">
        <f t="shared" si="19"/>
        <v>0</v>
      </c>
      <c r="E58" s="732"/>
      <c r="F58" s="424">
        <f>SUM(F56+F57)</f>
        <v>0</v>
      </c>
      <c r="G58" s="424">
        <f t="shared" ref="G58:I58" si="20">SUM(G56+G57)</f>
        <v>0</v>
      </c>
      <c r="H58" s="424">
        <f t="shared" si="20"/>
        <v>0</v>
      </c>
      <c r="I58" s="424">
        <f t="shared" si="20"/>
        <v>0</v>
      </c>
    </row>
    <row r="59" spans="1:9" hidden="1" x14ac:dyDescent="0.2">
      <c r="A59" s="522" t="str">
        <f>'[3]5 Buget cerere'!A60</f>
        <v>12</v>
      </c>
      <c r="B59" s="733" t="str">
        <f>'[3]5 Buget cerere'!B60:I60</f>
        <v>CAPITOLUL 12   Alte servicii stabilite prin ghidurile specifice</v>
      </c>
      <c r="C59" s="734"/>
      <c r="D59" s="734"/>
      <c r="E59" s="734"/>
      <c r="F59" s="734"/>
      <c r="G59" s="734"/>
      <c r="H59" s="734"/>
      <c r="I59" s="735"/>
    </row>
    <row r="60" spans="1:9" hidden="1" x14ac:dyDescent="0.2">
      <c r="A60" s="522" t="str">
        <f>'[3]5 Buget cerere'!A61</f>
        <v>12.1.</v>
      </c>
      <c r="B60" s="526" t="str">
        <f>'[3]5 Buget cerere'!B61</f>
        <v>se vor enumera subcategoriile aplicabile în conformotate cu ghidurile specifice</v>
      </c>
      <c r="C60" s="524">
        <f>' Buget cerere'!I61</f>
        <v>0</v>
      </c>
      <c r="D60" s="424">
        <f t="shared" ref="D60:D61" si="21">F60+G60+H60+I60</f>
        <v>0</v>
      </c>
      <c r="E60" s="731"/>
      <c r="F60" s="423"/>
      <c r="G60" s="423"/>
      <c r="H60" s="423"/>
      <c r="I60" s="423"/>
    </row>
    <row r="61" spans="1:9" hidden="1" x14ac:dyDescent="0.2">
      <c r="A61" s="522"/>
      <c r="B61" s="526" t="str">
        <f>'[3]5 Buget cerere'!B62</f>
        <v>TOTAL CAPITOL 14</v>
      </c>
      <c r="C61" s="524">
        <f>' Buget cerere'!I62</f>
        <v>0</v>
      </c>
      <c r="D61" s="424">
        <f t="shared" si="21"/>
        <v>0</v>
      </c>
      <c r="E61" s="742"/>
      <c r="F61" s="424">
        <f>F60</f>
        <v>0</v>
      </c>
      <c r="G61" s="424">
        <f t="shared" ref="G61:I61" si="22">G60</f>
        <v>0</v>
      </c>
      <c r="H61" s="424">
        <f t="shared" si="22"/>
        <v>0</v>
      </c>
      <c r="I61" s="424">
        <f t="shared" si="22"/>
        <v>0</v>
      </c>
    </row>
    <row r="62" spans="1:9" ht="14.25" x14ac:dyDescent="0.2">
      <c r="A62" s="533"/>
      <c r="B62" s="534" t="str">
        <f>'[3]5 Buget cerere'!B63</f>
        <v>TOTAL GENERAL</v>
      </c>
      <c r="C62" s="524">
        <f>' Buget cerere'!I63</f>
        <v>0</v>
      </c>
      <c r="D62" s="424">
        <f t="shared" ref="D62:D63" si="23">IF(F62+G62+H62+I62&lt;&gt;C62,"EROARE!",F62+G62+H62+I62)</f>
        <v>0</v>
      </c>
      <c r="E62" s="747"/>
      <c r="F62" s="535">
        <f>F61+F58+F54+F51+F48+F45+F40+F36+F29+F23+F15+F12</f>
        <v>0</v>
      </c>
      <c r="G62" s="535">
        <f t="shared" ref="G62:I62" si="24">G61+G58+G54+G51+G48+G45+G40+G36+G29+G23+G15+G12</f>
        <v>0</v>
      </c>
      <c r="H62" s="535">
        <f t="shared" si="24"/>
        <v>0</v>
      </c>
      <c r="I62" s="535">
        <f t="shared" si="24"/>
        <v>0</v>
      </c>
    </row>
    <row r="63" spans="1:9" ht="14.25" x14ac:dyDescent="0.2">
      <c r="A63" s="536"/>
      <c r="B63" s="534" t="s">
        <v>262</v>
      </c>
      <c r="C63" s="524">
        <f>' Buget cerere'!E63</f>
        <v>0</v>
      </c>
      <c r="D63" s="424">
        <f t="shared" si="23"/>
        <v>0</v>
      </c>
      <c r="E63" s="747"/>
      <c r="F63" s="535">
        <f>F62-F64</f>
        <v>0</v>
      </c>
      <c r="G63" s="535">
        <f>G62-G64</f>
        <v>0</v>
      </c>
      <c r="H63" s="535">
        <f>H62-H64</f>
        <v>0</v>
      </c>
      <c r="I63" s="535">
        <f>I62-I64</f>
        <v>0</v>
      </c>
    </row>
    <row r="64" spans="1:9" ht="15" x14ac:dyDescent="0.2">
      <c r="A64" s="536"/>
      <c r="B64" s="534" t="s">
        <v>255</v>
      </c>
      <c r="C64" s="660">
        <f>' Buget cerere'!H63</f>
        <v>0</v>
      </c>
      <c r="D64" s="424">
        <f>IF(F64+G64+H64+I64&lt;&gt;C64,"EROARE!",F64+G64+H64+I64)</f>
        <v>0</v>
      </c>
      <c r="E64" s="748"/>
      <c r="F64" s="400">
        <v>0</v>
      </c>
      <c r="G64" s="400">
        <v>0</v>
      </c>
      <c r="H64" s="400">
        <v>0</v>
      </c>
      <c r="I64" s="400">
        <v>0</v>
      </c>
    </row>
    <row r="65" spans="1:9" ht="13.5" x14ac:dyDescent="0.25">
      <c r="A65" s="537"/>
      <c r="B65" s="538" t="s">
        <v>690</v>
      </c>
      <c r="C65" s="63"/>
      <c r="D65" s="62"/>
      <c r="E65" s="63"/>
      <c r="F65" s="539" t="e">
        <f>F63/$D$63</f>
        <v>#DIV/0!</v>
      </c>
      <c r="G65" s="539" t="e">
        <f t="shared" ref="G65:I65" si="25">G63/$D$63</f>
        <v>#DIV/0!</v>
      </c>
      <c r="H65" s="539" t="e">
        <f t="shared" si="25"/>
        <v>#DIV/0!</v>
      </c>
      <c r="I65" s="539" t="e">
        <f t="shared" si="25"/>
        <v>#DIV/0!</v>
      </c>
    </row>
    <row r="66" spans="1:9" x14ac:dyDescent="0.2">
      <c r="A66" s="537"/>
      <c r="B66" s="540"/>
      <c r="C66" s="63"/>
      <c r="D66" s="62"/>
      <c r="E66" s="63"/>
      <c r="F66" s="63"/>
      <c r="G66" s="63"/>
      <c r="H66" s="63"/>
      <c r="I66" s="63"/>
    </row>
    <row r="67" spans="1:9" hidden="1" x14ac:dyDescent="0.2">
      <c r="A67" s="541"/>
      <c r="B67" s="255" t="s">
        <v>432</v>
      </c>
      <c r="C67" s="424">
        <f>SUM(C9+C26+C50)</f>
        <v>0</v>
      </c>
      <c r="D67" s="424">
        <f t="shared" ref="D67:D69" si="26">IF(F67+G67+H67+I67&lt;&gt;C67,"EROARE!",F67+G67+H67+I67)</f>
        <v>0</v>
      </c>
      <c r="E67" s="731"/>
      <c r="F67" s="424">
        <f>SUM(F9+F26+F50)</f>
        <v>0</v>
      </c>
      <c r="G67" s="424">
        <f t="shared" ref="G67:I67" si="27">SUM(G9+G26+G50)</f>
        <v>0</v>
      </c>
      <c r="H67" s="424">
        <f t="shared" si="27"/>
        <v>0</v>
      </c>
      <c r="I67" s="424">
        <f t="shared" si="27"/>
        <v>0</v>
      </c>
    </row>
    <row r="68" spans="1:9" hidden="1" x14ac:dyDescent="0.2">
      <c r="A68" s="541"/>
      <c r="B68" s="255" t="s">
        <v>433</v>
      </c>
      <c r="C68" s="424">
        <f>C27</f>
        <v>0</v>
      </c>
      <c r="D68" s="424">
        <f t="shared" si="26"/>
        <v>0</v>
      </c>
      <c r="E68" s="742"/>
      <c r="F68" s="424">
        <f>F27</f>
        <v>0</v>
      </c>
      <c r="G68" s="424">
        <f t="shared" ref="G68:I68" si="28">G27</f>
        <v>0</v>
      </c>
      <c r="H68" s="424">
        <f t="shared" si="28"/>
        <v>0</v>
      </c>
      <c r="I68" s="424">
        <f t="shared" si="28"/>
        <v>0</v>
      </c>
    </row>
    <row r="69" spans="1:9" hidden="1" x14ac:dyDescent="0.2">
      <c r="A69" s="541"/>
      <c r="B69" s="255" t="s">
        <v>434</v>
      </c>
      <c r="C69" s="424">
        <f>SUM(C10+C11+C15+C23+C25+C28+C36+C40++C45+C48+C54+C58+C61)</f>
        <v>0</v>
      </c>
      <c r="D69" s="424">
        <f t="shared" si="26"/>
        <v>0</v>
      </c>
      <c r="E69" s="732"/>
      <c r="F69" s="424">
        <f>SUM(F10+F11+F15+F23+F25+F28+F36+F40++F45+F48+F54+F58+F61)</f>
        <v>0</v>
      </c>
      <c r="G69" s="424">
        <f t="shared" ref="G69:I69" si="29">SUM(G10+G11+G15+G23+G25+G28+G36+G40++G45+G48+G54+G58+G61)</f>
        <v>0</v>
      </c>
      <c r="H69" s="424">
        <f t="shared" si="29"/>
        <v>0</v>
      </c>
      <c r="I69" s="424">
        <f t="shared" si="29"/>
        <v>0</v>
      </c>
    </row>
    <row r="70" spans="1:9" hidden="1" x14ac:dyDescent="0.2">
      <c r="A70" s="542"/>
      <c r="B70" s="425"/>
      <c r="C70" s="426"/>
      <c r="D70" s="62"/>
      <c r="E70" s="62"/>
      <c r="F70" s="62"/>
      <c r="G70" s="62"/>
      <c r="H70" s="62"/>
      <c r="I70" s="62"/>
    </row>
    <row r="71" spans="1:9" x14ac:dyDescent="0.2">
      <c r="A71" s="542"/>
      <c r="B71" s="425"/>
      <c r="C71" s="426"/>
      <c r="D71" s="62"/>
      <c r="E71" s="62"/>
      <c r="F71" s="62"/>
      <c r="G71" s="62"/>
      <c r="H71" s="62"/>
      <c r="I71" s="62"/>
    </row>
    <row r="72" spans="1:9" x14ac:dyDescent="0.2">
      <c r="A72" s="542"/>
      <c r="B72" s="425"/>
      <c r="C72" s="426"/>
      <c r="D72" s="62"/>
      <c r="E72" s="62"/>
      <c r="F72" s="62"/>
      <c r="G72" s="62"/>
      <c r="H72" s="62"/>
      <c r="I72" s="62"/>
    </row>
    <row r="73" spans="1:9" x14ac:dyDescent="0.2">
      <c r="A73" s="537"/>
      <c r="B73" s="540"/>
      <c r="C73" s="63"/>
      <c r="D73" s="62"/>
      <c r="E73" s="63"/>
      <c r="F73" s="63"/>
      <c r="G73" s="63"/>
      <c r="H73" s="63"/>
      <c r="I73" s="63"/>
    </row>
    <row r="74" spans="1:9" x14ac:dyDescent="0.2">
      <c r="A74" s="537"/>
      <c r="B74" s="540"/>
      <c r="C74" s="63"/>
      <c r="D74" s="62"/>
      <c r="E74" s="63"/>
      <c r="F74" s="63"/>
      <c r="G74" s="63"/>
      <c r="H74" s="63"/>
      <c r="I74" s="63"/>
    </row>
    <row r="75" spans="1:9" ht="15.75" x14ac:dyDescent="0.2">
      <c r="A75" s="537"/>
      <c r="B75" s="543" t="s">
        <v>250</v>
      </c>
      <c r="C75" s="63"/>
      <c r="D75" s="62"/>
      <c r="E75" s="63"/>
      <c r="F75" s="63"/>
      <c r="G75" s="63"/>
      <c r="H75" s="63"/>
      <c r="I75" s="63"/>
    </row>
    <row r="76" spans="1:9" x14ac:dyDescent="0.2">
      <c r="A76" s="537"/>
      <c r="B76" s="540"/>
      <c r="C76" s="544"/>
      <c r="D76" s="545"/>
      <c r="E76" s="63"/>
      <c r="F76" s="63"/>
      <c r="G76" s="63"/>
      <c r="H76" s="63"/>
      <c r="I76" s="63"/>
    </row>
    <row r="77" spans="1:9" x14ac:dyDescent="0.2">
      <c r="A77" s="537"/>
      <c r="B77" s="540"/>
      <c r="C77" s="544"/>
      <c r="D77" s="545"/>
      <c r="E77" s="63"/>
      <c r="F77" s="63"/>
      <c r="G77" s="63"/>
      <c r="H77" s="63"/>
      <c r="I77" s="63"/>
    </row>
    <row r="78" spans="1:9" x14ac:dyDescent="0.2">
      <c r="A78" s="546"/>
      <c r="B78" s="547"/>
      <c r="C78" s="63"/>
      <c r="D78" s="62"/>
      <c r="E78" s="63"/>
      <c r="F78" s="63"/>
      <c r="G78" s="63"/>
      <c r="H78" s="63"/>
      <c r="I78" s="63"/>
    </row>
    <row r="79" spans="1:9" ht="39.75" x14ac:dyDescent="0.3">
      <c r="A79" s="232"/>
      <c r="B79" s="548"/>
      <c r="C79" s="549" t="s">
        <v>69</v>
      </c>
      <c r="D79" s="550" t="s">
        <v>244</v>
      </c>
      <c r="E79" s="551" t="s">
        <v>283</v>
      </c>
      <c r="F79" s="743" t="s">
        <v>253</v>
      </c>
      <c r="G79" s="743"/>
      <c r="H79" s="743"/>
      <c r="I79" s="743"/>
    </row>
    <row r="80" spans="1:9" x14ac:dyDescent="0.2">
      <c r="A80" s="552"/>
      <c r="B80" s="480" t="s">
        <v>243</v>
      </c>
      <c r="C80" s="549" t="s">
        <v>420</v>
      </c>
      <c r="D80" s="550" t="s">
        <v>421</v>
      </c>
      <c r="E80" s="549" t="s">
        <v>422</v>
      </c>
      <c r="F80" s="549" t="s">
        <v>245</v>
      </c>
      <c r="G80" s="549" t="s">
        <v>246</v>
      </c>
      <c r="H80" s="549" t="s">
        <v>247</v>
      </c>
      <c r="I80" s="549" t="s">
        <v>248</v>
      </c>
    </row>
    <row r="81" spans="1:16" x14ac:dyDescent="0.2">
      <c r="A81" s="553" t="str">
        <f>'[3]5 Buget cerere'!A72</f>
        <v>I</v>
      </c>
      <c r="B81" s="554" t="str">
        <f>'[3]5 Buget cerere'!B72</f>
        <v>Valoarea totală a cererii de finantare, din care :</v>
      </c>
      <c r="C81" s="555">
        <f>' Buget cerere'!C72</f>
        <v>0</v>
      </c>
      <c r="D81" s="424">
        <f>IF(F81+G81+H81+I81&lt;&gt;C81,"EROARE!",F81+G81+H81+I81)</f>
        <v>0</v>
      </c>
      <c r="E81" s="744"/>
      <c r="F81" s="556">
        <f>F62</f>
        <v>0</v>
      </c>
      <c r="G81" s="556">
        <f>G62</f>
        <v>0</v>
      </c>
      <c r="H81" s="556">
        <f>H62</f>
        <v>0</v>
      </c>
      <c r="I81" s="556">
        <f>I62</f>
        <v>0</v>
      </c>
    </row>
    <row r="82" spans="1:16" x14ac:dyDescent="0.2">
      <c r="A82" s="557" t="str">
        <f>'[3]5 Buget cerere'!A73</f>
        <v>a.</v>
      </c>
      <c r="B82" s="558" t="str">
        <f>'[3]5 Buget cerere'!B73</f>
        <v>Valoarea totala neeligibilă, inclusiv TVA aferent</v>
      </c>
      <c r="C82" s="559">
        <f>' Buget cerere'!C73</f>
        <v>0</v>
      </c>
      <c r="D82" s="424">
        <f t="shared" ref="D82:D86" si="30">IF(F82+G82+H82+I82&lt;&gt;C82,"EROARE!",F82+G82+H82+I82)</f>
        <v>0</v>
      </c>
      <c r="E82" s="745"/>
      <c r="F82" s="664">
        <f t="shared" ref="F82:I82" si="31">F64</f>
        <v>0</v>
      </c>
      <c r="G82" s="664">
        <f t="shared" si="31"/>
        <v>0</v>
      </c>
      <c r="H82" s="664">
        <f t="shared" si="31"/>
        <v>0</v>
      </c>
      <c r="I82" s="664">
        <f t="shared" si="31"/>
        <v>0</v>
      </c>
    </row>
    <row r="83" spans="1:16" x14ac:dyDescent="0.2">
      <c r="A83" s="557" t="str">
        <f>'[3]5 Buget cerere'!A74</f>
        <v>b.</v>
      </c>
      <c r="B83" s="558" t="str">
        <f>'[3]5 Buget cerere'!B74</f>
        <v>Valoarea totala eligibilă, inclusiv TVA aferent</v>
      </c>
      <c r="C83" s="559">
        <f>' Buget cerere'!C74</f>
        <v>0</v>
      </c>
      <c r="D83" s="424">
        <f t="shared" si="30"/>
        <v>0</v>
      </c>
      <c r="E83" s="745"/>
      <c r="F83" s="664">
        <f t="shared" ref="F83:I83" si="32">F63</f>
        <v>0</v>
      </c>
      <c r="G83" s="664">
        <f t="shared" si="32"/>
        <v>0</v>
      </c>
      <c r="H83" s="664">
        <f t="shared" si="32"/>
        <v>0</v>
      </c>
      <c r="I83" s="664">
        <f t="shared" si="32"/>
        <v>0</v>
      </c>
    </row>
    <row r="84" spans="1:16" x14ac:dyDescent="0.2">
      <c r="A84" s="553" t="str">
        <f>'[3]5 Buget cerere'!A75</f>
        <v>II</v>
      </c>
      <c r="B84" s="554" t="str">
        <f>'[3]5 Buget cerere'!B75</f>
        <v>Contribuţia proprie, din care :</v>
      </c>
      <c r="C84" s="555" t="e">
        <f>' Buget cerere'!C75</f>
        <v>#VALUE!</v>
      </c>
      <c r="D84" s="424" t="e">
        <f>IF(ROUNDUP(F84+G84+H84+I84,2)&lt;&gt;ROUNDUP(C84,2),"EROARE!",F84+G84+H84+I84)</f>
        <v>#DIV/0!</v>
      </c>
      <c r="E84" s="745"/>
      <c r="F84" s="556" t="e">
        <f>SUM(F85:F86)</f>
        <v>#DIV/0!</v>
      </c>
      <c r="G84" s="556" t="e">
        <f>SUM(G85:G86)</f>
        <v>#DIV/0!</v>
      </c>
      <c r="H84" s="556" t="e">
        <f>SUM(H85:H86)</f>
        <v>#DIV/0!</v>
      </c>
      <c r="I84" s="556" t="e">
        <f>SUM(I85:I86)</f>
        <v>#DIV/0!</v>
      </c>
      <c r="L84" s="666"/>
      <c r="M84" s="325"/>
      <c r="N84" s="325"/>
      <c r="O84" s="325"/>
      <c r="P84" s="325"/>
    </row>
    <row r="85" spans="1:16" x14ac:dyDescent="0.2">
      <c r="A85" s="557" t="str">
        <f>'[3]5 Buget cerere'!A76</f>
        <v>a.</v>
      </c>
      <c r="B85" s="558" t="str">
        <f>'[3]5 Buget cerere'!B76</f>
        <v>Contribuţia solicitantului la cheltuieli eligibile , inclusiv TVA aferent</v>
      </c>
      <c r="C85" s="559" t="e">
        <f>' Buget cerere'!C76</f>
        <v>#VALUE!</v>
      </c>
      <c r="D85" s="424" t="e">
        <f>IF(ROUNDUP(F85+G85+H85+I85,2)&lt;&gt;ROUNDUP(C85,2),"EROARE!",F85+G85+H85+I85)</f>
        <v>#DIV/0!</v>
      </c>
      <c r="E85" s="745"/>
      <c r="F85" s="528" t="e">
        <f>F63-F87</f>
        <v>#DIV/0!</v>
      </c>
      <c r="G85" s="528" t="e">
        <f t="shared" ref="G85:I85" si="33">G63-G87</f>
        <v>#DIV/0!</v>
      </c>
      <c r="H85" s="528" t="e">
        <f t="shared" si="33"/>
        <v>#DIV/0!</v>
      </c>
      <c r="I85" s="528" t="e">
        <f t="shared" si="33"/>
        <v>#DIV/0!</v>
      </c>
      <c r="L85" s="666"/>
      <c r="M85" s="325"/>
      <c r="N85" s="325"/>
      <c r="O85" s="325"/>
    </row>
    <row r="86" spans="1:16" x14ac:dyDescent="0.2">
      <c r="A86" s="557" t="str">
        <f>'[3]5 Buget cerere'!A77</f>
        <v>b.</v>
      </c>
      <c r="B86" s="558" t="str">
        <f>'[3]5 Buget cerere'!B77</f>
        <v>Contribuţia solicitantului la cheltuieli neeligibile, inclusiv TVA aferent</v>
      </c>
      <c r="C86" s="559">
        <f>' Buget cerere'!C77</f>
        <v>0</v>
      </c>
      <c r="D86" s="424">
        <f t="shared" si="30"/>
        <v>0</v>
      </c>
      <c r="E86" s="745"/>
      <c r="F86" s="528">
        <f>F64</f>
        <v>0</v>
      </c>
      <c r="G86" s="528">
        <f t="shared" ref="G86:I86" si="34">G64</f>
        <v>0</v>
      </c>
      <c r="H86" s="528">
        <f t="shared" si="34"/>
        <v>0</v>
      </c>
      <c r="I86" s="528">
        <f t="shared" si="34"/>
        <v>0</v>
      </c>
    </row>
    <row r="87" spans="1:16" x14ac:dyDescent="0.2">
      <c r="A87" s="560" t="str">
        <f>'[3]5 Buget cerere'!A79</f>
        <v>III</v>
      </c>
      <c r="B87" s="561" t="str">
        <f>'[3]5 Buget cerere'!B79</f>
        <v>ASISTENŢĂ FINANCIARĂ NERAMBURSABILĂ SOLICITATĂ</v>
      </c>
      <c r="C87" s="559" t="str">
        <f>' Buget cerere'!C78</f>
        <v/>
      </c>
      <c r="D87" s="424" t="e">
        <f>IF(F87+G87+H87+I87&lt;&gt;C87,"EROARE!",F87+G87+H87+I87)</f>
        <v>#DIV/0!</v>
      </c>
      <c r="E87" s="746"/>
      <c r="F87" s="664" t="e">
        <f>F65*' Buget cerere'!$C$78</f>
        <v>#DIV/0!</v>
      </c>
      <c r="G87" s="664" t="e">
        <f>G65*' Buget cerere'!$C$78</f>
        <v>#DIV/0!</v>
      </c>
      <c r="H87" s="664" t="e">
        <f>H65*' Buget cerere'!$C$78</f>
        <v>#DIV/0!</v>
      </c>
      <c r="I87" s="664" t="e">
        <f>I65*' Buget cerere'!$C$78</f>
        <v>#DIV/0!</v>
      </c>
    </row>
    <row r="88" spans="1:16" ht="15" x14ac:dyDescent="0.2">
      <c r="A88" s="562"/>
      <c r="B88" s="563"/>
      <c r="C88" s="63"/>
      <c r="D88" s="62"/>
      <c r="E88" s="63"/>
      <c r="F88" s="63"/>
      <c r="G88" s="63"/>
      <c r="H88" s="63"/>
      <c r="I88" s="63"/>
    </row>
    <row r="89" spans="1:16" ht="15" x14ac:dyDescent="0.2">
      <c r="A89" s="562"/>
      <c r="B89" s="563"/>
      <c r="C89" s="63"/>
      <c r="D89" s="62"/>
      <c r="E89" s="63"/>
      <c r="F89" s="63"/>
      <c r="G89" s="63"/>
      <c r="H89" s="63"/>
      <c r="I89" s="63"/>
    </row>
    <row r="90" spans="1:16" ht="39.75" x14ac:dyDescent="0.3">
      <c r="A90" s="232"/>
      <c r="B90" s="548"/>
      <c r="C90" s="549" t="s">
        <v>69</v>
      </c>
      <c r="D90" s="550" t="s">
        <v>244</v>
      </c>
      <c r="E90" s="551" t="s">
        <v>283</v>
      </c>
      <c r="F90" s="743" t="s">
        <v>253</v>
      </c>
      <c r="G90" s="743"/>
      <c r="H90" s="743"/>
      <c r="I90" s="743"/>
    </row>
    <row r="91" spans="1:16" x14ac:dyDescent="0.2">
      <c r="A91" s="552"/>
      <c r="B91" s="480" t="s">
        <v>243</v>
      </c>
      <c r="C91" s="549" t="s">
        <v>420</v>
      </c>
      <c r="D91" s="550" t="s">
        <v>421</v>
      </c>
      <c r="E91" s="564" t="s">
        <v>422</v>
      </c>
      <c r="F91" s="564" t="s">
        <v>245</v>
      </c>
      <c r="G91" s="564" t="s">
        <v>246</v>
      </c>
      <c r="H91" s="564" t="s">
        <v>247</v>
      </c>
      <c r="I91" s="564" t="s">
        <v>248</v>
      </c>
    </row>
    <row r="92" spans="1:16" x14ac:dyDescent="0.2">
      <c r="A92" s="552"/>
      <c r="B92" s="565" t="str">
        <f>B87</f>
        <v>ASISTENŢĂ FINANCIARĂ NERAMBURSABILĂ SOLICITATĂ</v>
      </c>
      <c r="C92" s="555" t="str">
        <f>' Buget cerere'!C78</f>
        <v/>
      </c>
      <c r="D92" s="424" t="e">
        <f t="shared" ref="D92" si="35">IF(F92+G92+H92+I92&lt;&gt;C92,"EROARE!",F92+G92+H92+I92)</f>
        <v>#DIV/0!</v>
      </c>
      <c r="E92" s="744"/>
      <c r="F92" s="434" t="e">
        <f>F87</f>
        <v>#DIV/0!</v>
      </c>
      <c r="G92" s="434" t="e">
        <f>G87</f>
        <v>#DIV/0!</v>
      </c>
      <c r="H92" s="434" t="e">
        <f>H87</f>
        <v>#DIV/0!</v>
      </c>
      <c r="I92" s="434" t="e">
        <f>I87</f>
        <v>#DIV/0!</v>
      </c>
    </row>
    <row r="93" spans="1:16" ht="15" x14ac:dyDescent="0.2">
      <c r="A93" s="519"/>
      <c r="B93" s="565" t="s">
        <v>265</v>
      </c>
      <c r="C93" s="555" t="e">
        <f>' Buget cerere'!C75</f>
        <v>#VALUE!</v>
      </c>
      <c r="D93" s="424" t="e">
        <f t="shared" ref="D93" si="36">IF(ROUNDUP(F93+G93+H93+I93,2)&lt;&gt;ROUNDUP(C93,2),"EROARE!",F93+G93+H93+I93)</f>
        <v>#DIV/0!</v>
      </c>
      <c r="E93" s="745"/>
      <c r="F93" s="434" t="e">
        <f>F84</f>
        <v>#DIV/0!</v>
      </c>
      <c r="G93" s="434" t="e">
        <f>G84</f>
        <v>#DIV/0!</v>
      </c>
      <c r="H93" s="434" t="e">
        <f>H84</f>
        <v>#DIV/0!</v>
      </c>
      <c r="I93" s="434" t="e">
        <f>I84</f>
        <v>#DIV/0!</v>
      </c>
    </row>
    <row r="94" spans="1:16" ht="15" x14ac:dyDescent="0.2">
      <c r="A94" s="519"/>
      <c r="B94" s="480" t="s">
        <v>263</v>
      </c>
      <c r="C94" s="555"/>
      <c r="D94" s="424" t="e">
        <f>I94+H94+G94+F94</f>
        <v>#DIV/0!</v>
      </c>
      <c r="E94" s="745"/>
      <c r="F94" s="528" t="e">
        <f>F84-F95-F96</f>
        <v>#DIV/0!</v>
      </c>
      <c r="G94" s="528" t="e">
        <f t="shared" ref="G94:I94" si="37">G84-G95-G96</f>
        <v>#DIV/0!</v>
      </c>
      <c r="H94" s="528" t="e">
        <f t="shared" si="37"/>
        <v>#DIV/0!</v>
      </c>
      <c r="I94" s="528" t="e">
        <f t="shared" si="37"/>
        <v>#DIV/0!</v>
      </c>
    </row>
    <row r="95" spans="1:16" ht="15" x14ac:dyDescent="0.2">
      <c r="A95" s="519"/>
      <c r="B95" s="480" t="s">
        <v>722</v>
      </c>
      <c r="C95" s="555"/>
      <c r="D95" s="434">
        <f t="shared" ref="D95:D96" si="38">E95+F95+G95+H95+I95</f>
        <v>0</v>
      </c>
      <c r="E95" s="745"/>
      <c r="F95" s="422">
        <v>0</v>
      </c>
      <c r="G95" s="422">
        <v>0</v>
      </c>
      <c r="H95" s="422">
        <v>0</v>
      </c>
      <c r="I95" s="422">
        <v>0</v>
      </c>
    </row>
    <row r="96" spans="1:16" ht="15" x14ac:dyDescent="0.2">
      <c r="A96" s="566"/>
      <c r="B96" s="480" t="s">
        <v>264</v>
      </c>
      <c r="C96" s="555"/>
      <c r="D96" s="434">
        <f t="shared" si="38"/>
        <v>0</v>
      </c>
      <c r="E96" s="745"/>
      <c r="F96" s="422">
        <v>0</v>
      </c>
      <c r="G96" s="422">
        <v>0</v>
      </c>
      <c r="H96" s="422">
        <v>0</v>
      </c>
      <c r="I96" s="422">
        <v>0</v>
      </c>
    </row>
    <row r="97" spans="1:19" ht="15" x14ac:dyDescent="0.2">
      <c r="A97" s="562"/>
      <c r="B97" s="565" t="s">
        <v>83</v>
      </c>
      <c r="C97" s="556">
        <f>' Buget cerere'!C72</f>
        <v>0</v>
      </c>
      <c r="D97" s="424" t="e">
        <f>IF(F97+G97+H97+I97&lt;&gt;C97,"EROARE!",F97+G97+H97+I97)</f>
        <v>#DIV/0!</v>
      </c>
      <c r="E97" s="746"/>
      <c r="F97" s="434" t="e">
        <f>F92+F93</f>
        <v>#DIV/0!</v>
      </c>
      <c r="G97" s="434" t="e">
        <f>G92+G93</f>
        <v>#DIV/0!</v>
      </c>
      <c r="H97" s="434" t="e">
        <f>H92+H93</f>
        <v>#DIV/0!</v>
      </c>
      <c r="I97" s="434" t="e">
        <f>I92+I93</f>
        <v>#DIV/0!</v>
      </c>
    </row>
    <row r="98" spans="1:19" ht="15" x14ac:dyDescent="0.2">
      <c r="A98" s="562"/>
      <c r="B98" s="565" t="s">
        <v>84</v>
      </c>
      <c r="C98" s="434" t="str">
        <f t="shared" ref="C98:I98" si="39">IF(C97=C81,"DA","NU")</f>
        <v>DA</v>
      </c>
      <c r="D98" s="434" t="e">
        <f t="shared" si="39"/>
        <v>#DIV/0!</v>
      </c>
      <c r="E98" s="434" t="str">
        <f t="shared" si="39"/>
        <v>DA</v>
      </c>
      <c r="F98" s="434" t="e">
        <f t="shared" si="39"/>
        <v>#DIV/0!</v>
      </c>
      <c r="G98" s="434" t="e">
        <f t="shared" si="39"/>
        <v>#DIV/0!</v>
      </c>
      <c r="H98" s="434" t="e">
        <f t="shared" si="39"/>
        <v>#DIV/0!</v>
      </c>
      <c r="I98" s="434" t="e">
        <f t="shared" si="39"/>
        <v>#DIV/0!</v>
      </c>
    </row>
    <row r="100" spans="1:19" ht="25.5" x14ac:dyDescent="0.2">
      <c r="B100" s="568" t="s">
        <v>112</v>
      </c>
      <c r="C100" s="569"/>
      <c r="D100" s="570" t="s">
        <v>69</v>
      </c>
      <c r="E100" s="571">
        <v>0</v>
      </c>
      <c r="F100" s="571">
        <v>1</v>
      </c>
      <c r="G100" s="571">
        <v>2</v>
      </c>
      <c r="H100" s="571">
        <v>3</v>
      </c>
      <c r="I100" s="571">
        <v>4</v>
      </c>
      <c r="J100" s="427">
        <v>5</v>
      </c>
      <c r="K100" s="427">
        <v>6</v>
      </c>
      <c r="L100" s="427">
        <v>7</v>
      </c>
      <c r="M100" s="427">
        <v>8</v>
      </c>
      <c r="N100" s="427">
        <v>9</v>
      </c>
      <c r="O100" s="427">
        <v>10</v>
      </c>
      <c r="P100" s="427">
        <v>11</v>
      </c>
      <c r="Q100" s="427">
        <v>12</v>
      </c>
      <c r="R100" s="427">
        <v>13</v>
      </c>
      <c r="S100" s="427">
        <v>14</v>
      </c>
    </row>
    <row r="101" spans="1:19" ht="15" x14ac:dyDescent="0.2">
      <c r="B101" s="480" t="s">
        <v>82</v>
      </c>
      <c r="C101" s="572"/>
      <c r="D101" s="424">
        <f>SUM(E101:I101)</f>
        <v>0</v>
      </c>
      <c r="E101" s="744"/>
      <c r="F101" s="434">
        <f>F96</f>
        <v>0</v>
      </c>
      <c r="G101" s="434">
        <f t="shared" ref="G101:I101" si="40">G96</f>
        <v>0</v>
      </c>
      <c r="H101" s="434">
        <f t="shared" si="40"/>
        <v>0</v>
      </c>
      <c r="I101" s="434">
        <f t="shared" si="40"/>
        <v>0</v>
      </c>
      <c r="J101" s="573"/>
      <c r="K101" s="573"/>
      <c r="L101" s="573"/>
      <c r="M101" s="573"/>
      <c r="N101" s="573"/>
      <c r="O101" s="573"/>
      <c r="P101" s="573"/>
      <c r="Q101" s="573"/>
      <c r="R101" s="573"/>
      <c r="S101" s="573"/>
    </row>
    <row r="102" spans="1:19" ht="15" x14ac:dyDescent="0.2">
      <c r="B102" s="480" t="s">
        <v>85</v>
      </c>
      <c r="C102" s="572"/>
      <c r="D102" s="424">
        <f>SUM(E102:S102)</f>
        <v>0</v>
      </c>
      <c r="E102" s="745"/>
      <c r="F102" s="400">
        <v>0</v>
      </c>
      <c r="G102" s="400">
        <v>0</v>
      </c>
      <c r="H102" s="400">
        <v>0</v>
      </c>
      <c r="I102" s="400">
        <v>0</v>
      </c>
      <c r="J102" s="400">
        <v>0</v>
      </c>
      <c r="K102" s="400">
        <v>0</v>
      </c>
      <c r="L102" s="400">
        <v>0</v>
      </c>
      <c r="M102" s="400">
        <v>0</v>
      </c>
      <c r="N102" s="400">
        <v>0</v>
      </c>
      <c r="O102" s="400">
        <v>0</v>
      </c>
      <c r="P102" s="400">
        <v>0</v>
      </c>
      <c r="Q102" s="400">
        <v>0</v>
      </c>
      <c r="R102" s="400">
        <v>0</v>
      </c>
      <c r="S102" s="400">
        <v>0</v>
      </c>
    </row>
    <row r="103" spans="1:19" ht="15" x14ac:dyDescent="0.2">
      <c r="B103" s="480" t="s">
        <v>86</v>
      </c>
      <c r="C103" s="572"/>
      <c r="D103" s="424">
        <f>SUM(E103:S103)</f>
        <v>0</v>
      </c>
      <c r="E103" s="745"/>
      <c r="F103" s="400">
        <v>0</v>
      </c>
      <c r="G103" s="400">
        <v>0</v>
      </c>
      <c r="H103" s="400">
        <v>0</v>
      </c>
      <c r="I103" s="400">
        <v>0</v>
      </c>
      <c r="J103" s="400">
        <v>0</v>
      </c>
      <c r="K103" s="400">
        <v>0</v>
      </c>
      <c r="L103" s="400">
        <v>0</v>
      </c>
      <c r="M103" s="400">
        <v>0</v>
      </c>
      <c r="N103" s="400">
        <v>0</v>
      </c>
      <c r="O103" s="400">
        <v>0</v>
      </c>
      <c r="P103" s="400">
        <v>0</v>
      </c>
      <c r="Q103" s="400">
        <v>0</v>
      </c>
      <c r="R103" s="400">
        <v>0</v>
      </c>
      <c r="S103" s="400">
        <v>0</v>
      </c>
    </row>
    <row r="104" spans="1:19" ht="15" x14ac:dyDescent="0.2">
      <c r="B104" s="565" t="s">
        <v>87</v>
      </c>
      <c r="C104" s="572"/>
      <c r="D104" s="424">
        <f>SUM(E104:S104)</f>
        <v>0</v>
      </c>
      <c r="E104" s="746"/>
      <c r="F104" s="434">
        <f>F103+F102</f>
        <v>0</v>
      </c>
      <c r="G104" s="434">
        <f t="shared" ref="G104:S104" si="41">G103+G102</f>
        <v>0</v>
      </c>
      <c r="H104" s="434">
        <f t="shared" si="41"/>
        <v>0</v>
      </c>
      <c r="I104" s="434">
        <f t="shared" si="41"/>
        <v>0</v>
      </c>
      <c r="J104" s="434">
        <f t="shared" si="41"/>
        <v>0</v>
      </c>
      <c r="K104" s="692">
        <f t="shared" ref="K104" si="42">K103+K102</f>
        <v>0</v>
      </c>
      <c r="L104" s="434">
        <f t="shared" si="41"/>
        <v>0</v>
      </c>
      <c r="M104" s="434">
        <f t="shared" si="41"/>
        <v>0</v>
      </c>
      <c r="N104" s="434">
        <f t="shared" si="41"/>
        <v>0</v>
      </c>
      <c r="O104" s="434">
        <f t="shared" si="41"/>
        <v>0</v>
      </c>
      <c r="P104" s="434">
        <f t="shared" si="41"/>
        <v>0</v>
      </c>
      <c r="Q104" s="434">
        <f t="shared" si="41"/>
        <v>0</v>
      </c>
      <c r="R104" s="434">
        <f t="shared" si="41"/>
        <v>0</v>
      </c>
      <c r="S104" s="434">
        <f t="shared" si="41"/>
        <v>0</v>
      </c>
    </row>
    <row r="105" spans="1:19" ht="15" x14ac:dyDescent="0.2">
      <c r="B105" s="484"/>
      <c r="C105" s="63"/>
      <c r="D105" s="62"/>
      <c r="E105" s="63"/>
      <c r="F105" s="63"/>
      <c r="G105" s="63"/>
      <c r="H105" s="63"/>
      <c r="I105" s="63"/>
      <c r="J105" s="574"/>
      <c r="K105" s="574"/>
      <c r="L105" s="353"/>
      <c r="M105" s="353"/>
      <c r="N105" s="354"/>
      <c r="O105" s="353"/>
      <c r="P105" s="353"/>
      <c r="Q105" s="353"/>
      <c r="R105" s="353"/>
      <c r="S105" s="353"/>
    </row>
  </sheetData>
  <sheetProtection password="A0A7" sheet="1" objects="1" scenarios="1"/>
  <mergeCells count="35">
    <mergeCell ref="F90:I90"/>
    <mergeCell ref="E92:E97"/>
    <mergeCell ref="E101:E104"/>
    <mergeCell ref="E60:E61"/>
    <mergeCell ref="E62:E64"/>
    <mergeCell ref="E67:E69"/>
    <mergeCell ref="F79:I79"/>
    <mergeCell ref="E81:E87"/>
    <mergeCell ref="B52:I52"/>
    <mergeCell ref="E53:E54"/>
    <mergeCell ref="B55:I55"/>
    <mergeCell ref="E56:E58"/>
    <mergeCell ref="B59:I59"/>
    <mergeCell ref="B41:I41"/>
    <mergeCell ref="E42:E45"/>
    <mergeCell ref="E47:E48"/>
    <mergeCell ref="B49:I49"/>
    <mergeCell ref="E50:E51"/>
    <mergeCell ref="B46:I46"/>
    <mergeCell ref="E35:E36"/>
    <mergeCell ref="B37:I37"/>
    <mergeCell ref="E38:E39"/>
    <mergeCell ref="B16:I16"/>
    <mergeCell ref="B3:I3"/>
    <mergeCell ref="B5:C5"/>
    <mergeCell ref="F6:I6"/>
    <mergeCell ref="B8:I8"/>
    <mergeCell ref="B13:I13"/>
    <mergeCell ref="E9:E12"/>
    <mergeCell ref="E14:E15"/>
    <mergeCell ref="E17:E23"/>
    <mergeCell ref="B24:I24"/>
    <mergeCell ref="E25:E28"/>
    <mergeCell ref="B30:I30"/>
    <mergeCell ref="E31:E33"/>
  </mergeCells>
  <conditionalFormatting sqref="E98:I98">
    <cfRule type="containsText" dxfId="16" priority="6" operator="containsText" text="nu">
      <formula>NOT(ISERROR(SEARCH("nu",E98)))</formula>
    </cfRule>
  </conditionalFormatting>
  <conditionalFormatting sqref="E98:I98">
    <cfRule type="containsText" dxfId="15" priority="4" operator="containsText" text="NU">
      <formula>NOT(ISERROR(SEARCH("NU",E98)))</formula>
    </cfRule>
    <cfRule type="containsText" dxfId="14" priority="5" operator="containsText" text="DA">
      <formula>NOT(ISERROR(SEARCH("DA",E98)))</formula>
    </cfRule>
  </conditionalFormatting>
  <conditionalFormatting sqref="C98:D98">
    <cfRule type="containsText" dxfId="13" priority="3" operator="containsText" text="nu">
      <formula>NOT(ISERROR(SEARCH("nu",C98)))</formula>
    </cfRule>
  </conditionalFormatting>
  <conditionalFormatting sqref="C98:D98">
    <cfRule type="containsText" dxfId="12" priority="1" operator="containsText" text="NU">
      <formula>NOT(ISERROR(SEARCH("NU",C98)))</formula>
    </cfRule>
    <cfRule type="containsText" dxfId="11" priority="2" operator="containsText" text="DA">
      <formula>NOT(ISERROR(SEARCH("DA",C98)))</formula>
    </cfRule>
  </conditionalFormatting>
  <pageMargins left="0.23622047244094491" right="0.23622047244094491" top="0.74803149606299213" bottom="0.74803149606299213" header="0.31496062992125984" footer="0.31496062992125984"/>
  <pageSetup paperSize="9" scale="55" fitToHeight="0" orientation="landscape" r:id="rId1"/>
  <headerFooter>
    <oddHeader>&amp;C&amp;"Arial,Bold"&amp;16 &amp;K03+0006. INVESTIȚIE</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235"/>
  <sheetViews>
    <sheetView topLeftCell="A169" zoomScale="90" zoomScaleNormal="90" workbookViewId="0">
      <selection activeCell="A165" sqref="A165:XFD165"/>
    </sheetView>
  </sheetViews>
  <sheetFormatPr defaultColWidth="9.140625" defaultRowHeight="12.75" x14ac:dyDescent="0.2"/>
  <cols>
    <col min="1" max="1" width="7" style="27" customWidth="1"/>
    <col min="2" max="2" width="49.7109375" style="690" customWidth="1"/>
    <col min="3" max="3" width="15.42578125" style="433" bestFit="1" customWidth="1"/>
    <col min="4" max="4" width="13" style="445" hidden="1" customWidth="1"/>
    <col min="5" max="9" width="15.42578125" style="445" bestFit="1" customWidth="1"/>
    <col min="10" max="10" width="15.42578125" style="444" bestFit="1" customWidth="1"/>
    <col min="11" max="18" width="15.42578125" style="445" bestFit="1" customWidth="1"/>
    <col min="19" max="16384" width="9.140625" style="250"/>
  </cols>
  <sheetData>
    <row r="1" spans="1:28" s="176" customFormat="1" ht="40.5" customHeight="1" x14ac:dyDescent="0.2">
      <c r="A1" s="177"/>
      <c r="B1" s="758" t="s">
        <v>631</v>
      </c>
      <c r="C1" s="758"/>
      <c r="D1" s="758"/>
      <c r="E1" s="758"/>
      <c r="F1" s="758"/>
      <c r="G1" s="758"/>
      <c r="H1" s="435"/>
      <c r="I1" s="435"/>
      <c r="J1" s="673"/>
      <c r="K1" s="674"/>
      <c r="L1" s="674"/>
      <c r="M1" s="674"/>
      <c r="N1" s="674"/>
      <c r="O1" s="435"/>
      <c r="P1" s="435"/>
      <c r="Q1" s="435"/>
      <c r="R1" s="435"/>
    </row>
    <row r="2" spans="1:28" s="176" customFormat="1" ht="42" customHeight="1" x14ac:dyDescent="0.2">
      <c r="A2" s="177"/>
      <c r="B2" s="739" t="s">
        <v>723</v>
      </c>
      <c r="C2" s="739"/>
      <c r="D2" s="739"/>
      <c r="E2" s="739"/>
      <c r="F2" s="739"/>
      <c r="G2" s="739"/>
      <c r="H2" s="436"/>
      <c r="I2" s="436"/>
      <c r="J2" s="436"/>
      <c r="K2" s="436"/>
      <c r="L2" s="436"/>
      <c r="M2" s="436"/>
      <c r="N2" s="436"/>
      <c r="O2" s="436"/>
      <c r="P2" s="436"/>
      <c r="Q2" s="435"/>
      <c r="R2" s="435"/>
    </row>
    <row r="3" spans="1:28" s="350" customFormat="1" ht="16.5" customHeight="1" x14ac:dyDescent="0.2">
      <c r="A3" s="675"/>
      <c r="B3" s="241"/>
      <c r="C3" s="429"/>
      <c r="D3" s="429"/>
      <c r="E3" s="429"/>
      <c r="F3" s="429"/>
      <c r="G3" s="435"/>
      <c r="H3" s="429"/>
      <c r="I3" s="429"/>
      <c r="J3" s="429"/>
      <c r="K3" s="429"/>
      <c r="L3" s="429"/>
      <c r="M3" s="429"/>
      <c r="N3" s="429"/>
      <c r="O3" s="437"/>
      <c r="P3" s="437"/>
      <c r="Q3" s="437"/>
      <c r="R3" s="437"/>
      <c r="AB3" s="351"/>
    </row>
    <row r="4" spans="1:28" s="350" customFormat="1" ht="21" customHeight="1" x14ac:dyDescent="0.2">
      <c r="A4" s="675"/>
      <c r="B4" s="752" t="s">
        <v>286</v>
      </c>
      <c r="C4" s="753"/>
      <c r="D4" s="753"/>
      <c r="E4" s="753"/>
      <c r="F4" s="753"/>
      <c r="G4" s="753"/>
      <c r="H4" s="753"/>
      <c r="I4" s="753"/>
      <c r="J4" s="753"/>
      <c r="K4" s="753"/>
      <c r="L4" s="753"/>
      <c r="M4" s="753"/>
      <c r="N4" s="753"/>
      <c r="O4" s="437"/>
      <c r="P4" s="437"/>
      <c r="Q4" s="437"/>
      <c r="R4" s="437"/>
      <c r="AB4" s="351"/>
    </row>
    <row r="5" spans="1:28" s="350" customFormat="1" ht="43.5" customHeight="1" x14ac:dyDescent="0.2">
      <c r="A5" s="675"/>
      <c r="B5" s="670" t="s">
        <v>724</v>
      </c>
      <c r="C5" s="429"/>
      <c r="D5" s="429"/>
      <c r="E5" s="437"/>
      <c r="F5" s="437"/>
      <c r="G5" s="437"/>
      <c r="H5" s="437"/>
      <c r="I5" s="437"/>
      <c r="J5" s="437"/>
      <c r="K5" s="437"/>
      <c r="L5" s="437"/>
      <c r="M5" s="429"/>
      <c r="N5" s="429"/>
      <c r="O5" s="437"/>
      <c r="P5" s="437"/>
      <c r="Q5" s="437"/>
      <c r="R5" s="437"/>
      <c r="AB5" s="351"/>
    </row>
    <row r="6" spans="1:28" s="350" customFormat="1" ht="57.75" customHeight="1" x14ac:dyDescent="0.2">
      <c r="A6" s="675"/>
      <c r="B6" s="756" t="s">
        <v>725</v>
      </c>
      <c r="C6" s="757"/>
      <c r="D6" s="757"/>
      <c r="E6" s="757"/>
      <c r="F6" s="757"/>
      <c r="G6" s="757"/>
      <c r="H6" s="757"/>
      <c r="I6" s="757"/>
      <c r="J6" s="438"/>
      <c r="K6" s="438"/>
      <c r="L6" s="438"/>
      <c r="M6" s="429"/>
      <c r="N6" s="429"/>
      <c r="O6" s="437"/>
      <c r="P6" s="437"/>
      <c r="Q6" s="437"/>
      <c r="R6" s="437"/>
      <c r="AB6" s="351"/>
    </row>
    <row r="7" spans="1:28" s="448" customFormat="1" ht="15" x14ac:dyDescent="0.2">
      <c r="A7" s="676"/>
      <c r="B7" s="446" t="s">
        <v>78</v>
      </c>
      <c r="C7" s="447" t="s">
        <v>69</v>
      </c>
      <c r="D7" s="447">
        <v>0</v>
      </c>
      <c r="E7" s="447">
        <v>1</v>
      </c>
      <c r="F7" s="447">
        <v>2</v>
      </c>
      <c r="G7" s="447">
        <v>3</v>
      </c>
      <c r="H7" s="447">
        <v>4</v>
      </c>
      <c r="I7" s="447">
        <v>5</v>
      </c>
      <c r="J7" s="447">
        <v>6</v>
      </c>
      <c r="K7" s="447">
        <v>7</v>
      </c>
      <c r="L7" s="447">
        <v>8</v>
      </c>
      <c r="M7" s="447">
        <v>9</v>
      </c>
      <c r="N7" s="447">
        <v>10</v>
      </c>
      <c r="O7" s="447">
        <v>11</v>
      </c>
      <c r="P7" s="447">
        <v>12</v>
      </c>
      <c r="Q7" s="447">
        <v>13</v>
      </c>
      <c r="R7" s="447">
        <v>14</v>
      </c>
      <c r="AB7" s="449"/>
    </row>
    <row r="8" spans="1:28" s="353" customFormat="1" ht="15" x14ac:dyDescent="0.2">
      <c r="A8" s="749" t="s">
        <v>508</v>
      </c>
      <c r="B8" s="750"/>
      <c r="C8" s="750"/>
      <c r="D8" s="750"/>
      <c r="E8" s="750"/>
      <c r="F8" s="750"/>
      <c r="G8" s="750"/>
      <c r="H8" s="750"/>
      <c r="I8" s="750"/>
      <c r="J8" s="750"/>
      <c r="K8" s="750"/>
      <c r="L8" s="750"/>
      <c r="M8" s="750"/>
      <c r="N8" s="750"/>
      <c r="O8" s="750"/>
      <c r="P8" s="750"/>
      <c r="Q8" s="750"/>
      <c r="R8" s="750"/>
      <c r="AB8" s="354"/>
    </row>
    <row r="9" spans="1:28" s="353" customFormat="1" ht="25.5" x14ac:dyDescent="0.2">
      <c r="A9" s="669"/>
      <c r="B9" s="246" t="s">
        <v>514</v>
      </c>
      <c r="C9" s="424"/>
      <c r="D9" s="424"/>
      <c r="E9" s="424"/>
      <c r="F9" s="424"/>
      <c r="G9" s="424"/>
      <c r="H9" s="424"/>
      <c r="I9" s="424"/>
      <c r="J9" s="424"/>
      <c r="K9" s="424"/>
      <c r="L9" s="424"/>
      <c r="M9" s="424"/>
      <c r="N9" s="424"/>
      <c r="O9" s="424"/>
      <c r="P9" s="424"/>
      <c r="Q9" s="424"/>
      <c r="R9" s="424"/>
      <c r="AB9" s="354"/>
    </row>
    <row r="10" spans="1:28" s="353" customFormat="1" ht="25.5" x14ac:dyDescent="0.2">
      <c r="A10" s="677" t="s">
        <v>498</v>
      </c>
      <c r="B10" s="355" t="s">
        <v>480</v>
      </c>
      <c r="C10" s="424">
        <f>SUM(D10:R10)</f>
        <v>0</v>
      </c>
      <c r="D10" s="530"/>
      <c r="E10" s="451">
        <v>0</v>
      </c>
      <c r="F10" s="451">
        <v>0</v>
      </c>
      <c r="G10" s="451">
        <v>0</v>
      </c>
      <c r="H10" s="451">
        <v>0</v>
      </c>
      <c r="I10" s="451">
        <v>0</v>
      </c>
      <c r="J10" s="451">
        <v>0</v>
      </c>
      <c r="K10" s="451">
        <v>0</v>
      </c>
      <c r="L10" s="451">
        <v>0</v>
      </c>
      <c r="M10" s="451">
        <v>0</v>
      </c>
      <c r="N10" s="451">
        <v>0</v>
      </c>
      <c r="O10" s="451">
        <v>0</v>
      </c>
      <c r="P10" s="451">
        <v>0</v>
      </c>
      <c r="Q10" s="451">
        <v>0</v>
      </c>
      <c r="R10" s="451">
        <v>0</v>
      </c>
      <c r="AB10" s="354"/>
    </row>
    <row r="11" spans="1:28" s="353" customFormat="1" ht="25.5" x14ac:dyDescent="0.2">
      <c r="A11" s="677" t="s">
        <v>499</v>
      </c>
      <c r="B11" s="355" t="s">
        <v>481</v>
      </c>
      <c r="C11" s="424">
        <f t="shared" ref="C11:C33" si="0">SUM(D11:R11)</f>
        <v>0</v>
      </c>
      <c r="D11" s="530"/>
      <c r="E11" s="451">
        <v>0</v>
      </c>
      <c r="F11" s="451">
        <v>0</v>
      </c>
      <c r="G11" s="451">
        <v>0</v>
      </c>
      <c r="H11" s="451">
        <v>0</v>
      </c>
      <c r="I11" s="451">
        <v>0</v>
      </c>
      <c r="J11" s="451">
        <v>0</v>
      </c>
      <c r="K11" s="451">
        <v>0</v>
      </c>
      <c r="L11" s="451">
        <v>0</v>
      </c>
      <c r="M11" s="451">
        <v>0</v>
      </c>
      <c r="N11" s="451">
        <v>0</v>
      </c>
      <c r="O11" s="451">
        <v>0</v>
      </c>
      <c r="P11" s="451">
        <v>0</v>
      </c>
      <c r="Q11" s="451">
        <v>0</v>
      </c>
      <c r="R11" s="451">
        <v>0</v>
      </c>
      <c r="AB11" s="354"/>
    </row>
    <row r="12" spans="1:28" s="353" customFormat="1" ht="15" x14ac:dyDescent="0.2">
      <c r="A12" s="677" t="s">
        <v>417</v>
      </c>
      <c r="B12" s="355" t="s">
        <v>482</v>
      </c>
      <c r="C12" s="424">
        <f t="shared" si="0"/>
        <v>0</v>
      </c>
      <c r="D12" s="530"/>
      <c r="E12" s="451">
        <v>0</v>
      </c>
      <c r="F12" s="451">
        <v>0</v>
      </c>
      <c r="G12" s="451">
        <v>0</v>
      </c>
      <c r="H12" s="451">
        <v>0</v>
      </c>
      <c r="I12" s="451">
        <v>0</v>
      </c>
      <c r="J12" s="451">
        <v>0</v>
      </c>
      <c r="K12" s="451">
        <v>0</v>
      </c>
      <c r="L12" s="451">
        <v>0</v>
      </c>
      <c r="M12" s="451">
        <v>0</v>
      </c>
      <c r="N12" s="451">
        <v>0</v>
      </c>
      <c r="O12" s="451">
        <v>0</v>
      </c>
      <c r="P12" s="451">
        <v>0</v>
      </c>
      <c r="Q12" s="451">
        <v>0</v>
      </c>
      <c r="R12" s="451">
        <v>0</v>
      </c>
      <c r="AB12" s="354"/>
    </row>
    <row r="13" spans="1:28" s="353" customFormat="1" ht="15" x14ac:dyDescent="0.2">
      <c r="A13" s="677" t="s">
        <v>500</v>
      </c>
      <c r="B13" s="355" t="s">
        <v>483</v>
      </c>
      <c r="C13" s="424">
        <f t="shared" si="0"/>
        <v>0</v>
      </c>
      <c r="D13" s="530"/>
      <c r="E13" s="451">
        <v>0</v>
      </c>
      <c r="F13" s="451">
        <v>0</v>
      </c>
      <c r="G13" s="451">
        <v>0</v>
      </c>
      <c r="H13" s="451">
        <v>0</v>
      </c>
      <c r="I13" s="451">
        <v>0</v>
      </c>
      <c r="J13" s="451">
        <v>0</v>
      </c>
      <c r="K13" s="451">
        <v>0</v>
      </c>
      <c r="L13" s="451">
        <v>0</v>
      </c>
      <c r="M13" s="451">
        <v>0</v>
      </c>
      <c r="N13" s="451">
        <v>0</v>
      </c>
      <c r="O13" s="451">
        <v>0</v>
      </c>
      <c r="P13" s="451">
        <v>0</v>
      </c>
      <c r="Q13" s="451">
        <v>0</v>
      </c>
      <c r="R13" s="451">
        <v>0</v>
      </c>
      <c r="AB13" s="354"/>
    </row>
    <row r="14" spans="1:28" s="353" customFormat="1" ht="25.5" x14ac:dyDescent="0.2">
      <c r="A14" s="677" t="s">
        <v>225</v>
      </c>
      <c r="B14" s="355" t="s">
        <v>484</v>
      </c>
      <c r="C14" s="424">
        <f t="shared" si="0"/>
        <v>0</v>
      </c>
      <c r="D14" s="530"/>
      <c r="E14" s="451">
        <v>0</v>
      </c>
      <c r="F14" s="451">
        <v>0</v>
      </c>
      <c r="G14" s="451">
        <v>0</v>
      </c>
      <c r="H14" s="451">
        <v>0</v>
      </c>
      <c r="I14" s="451">
        <v>0</v>
      </c>
      <c r="J14" s="451">
        <v>0</v>
      </c>
      <c r="K14" s="451">
        <v>0</v>
      </c>
      <c r="L14" s="451">
        <v>0</v>
      </c>
      <c r="M14" s="451">
        <v>0</v>
      </c>
      <c r="N14" s="451">
        <v>0</v>
      </c>
      <c r="O14" s="451">
        <v>0</v>
      </c>
      <c r="P14" s="451">
        <v>0</v>
      </c>
      <c r="Q14" s="451">
        <v>0</v>
      </c>
      <c r="R14" s="451">
        <v>0</v>
      </c>
      <c r="AB14" s="354"/>
    </row>
    <row r="15" spans="1:28" s="353" customFormat="1" ht="25.5" x14ac:dyDescent="0.2">
      <c r="A15" s="677" t="s">
        <v>226</v>
      </c>
      <c r="B15" s="355" t="s">
        <v>485</v>
      </c>
      <c r="C15" s="424">
        <f t="shared" si="0"/>
        <v>0</v>
      </c>
      <c r="D15" s="530"/>
      <c r="E15" s="451">
        <v>0</v>
      </c>
      <c r="F15" s="451">
        <v>0</v>
      </c>
      <c r="G15" s="451">
        <v>0</v>
      </c>
      <c r="H15" s="451">
        <v>0</v>
      </c>
      <c r="I15" s="451">
        <v>0</v>
      </c>
      <c r="J15" s="451">
        <v>0</v>
      </c>
      <c r="K15" s="451">
        <v>0</v>
      </c>
      <c r="L15" s="451">
        <v>0</v>
      </c>
      <c r="M15" s="451">
        <v>0</v>
      </c>
      <c r="N15" s="451">
        <v>0</v>
      </c>
      <c r="O15" s="451">
        <v>0</v>
      </c>
      <c r="P15" s="451">
        <v>0</v>
      </c>
      <c r="Q15" s="451">
        <v>0</v>
      </c>
      <c r="R15" s="451">
        <v>0</v>
      </c>
      <c r="AB15" s="354"/>
    </row>
    <row r="16" spans="1:28" s="353" customFormat="1" ht="15" x14ac:dyDescent="0.2">
      <c r="A16" s="677" t="s">
        <v>228</v>
      </c>
      <c r="B16" s="355" t="s">
        <v>486</v>
      </c>
      <c r="C16" s="424">
        <f t="shared" si="0"/>
        <v>0</v>
      </c>
      <c r="D16" s="530"/>
      <c r="E16" s="451">
        <v>0</v>
      </c>
      <c r="F16" s="451">
        <v>0</v>
      </c>
      <c r="G16" s="451">
        <v>0</v>
      </c>
      <c r="H16" s="451">
        <v>0</v>
      </c>
      <c r="I16" s="451">
        <v>0</v>
      </c>
      <c r="J16" s="451">
        <v>0</v>
      </c>
      <c r="K16" s="451">
        <v>0</v>
      </c>
      <c r="L16" s="451">
        <v>0</v>
      </c>
      <c r="M16" s="451">
        <v>0</v>
      </c>
      <c r="N16" s="451">
        <v>0</v>
      </c>
      <c r="O16" s="451">
        <v>0</v>
      </c>
      <c r="P16" s="451">
        <v>0</v>
      </c>
      <c r="Q16" s="451">
        <v>0</v>
      </c>
      <c r="R16" s="451">
        <v>0</v>
      </c>
      <c r="AB16" s="354"/>
    </row>
    <row r="17" spans="1:28" s="353" customFormat="1" ht="25.5" x14ac:dyDescent="0.2">
      <c r="A17" s="677" t="s">
        <v>229</v>
      </c>
      <c r="B17" s="355" t="s">
        <v>487</v>
      </c>
      <c r="C17" s="424">
        <f t="shared" si="0"/>
        <v>0</v>
      </c>
      <c r="D17" s="530"/>
      <c r="E17" s="451">
        <v>0</v>
      </c>
      <c r="F17" s="451">
        <v>0</v>
      </c>
      <c r="G17" s="451">
        <v>0</v>
      </c>
      <c r="H17" s="451">
        <v>0</v>
      </c>
      <c r="I17" s="451">
        <v>0</v>
      </c>
      <c r="J17" s="451">
        <v>0</v>
      </c>
      <c r="K17" s="451">
        <v>0</v>
      </c>
      <c r="L17" s="451">
        <v>0</v>
      </c>
      <c r="M17" s="451">
        <v>0</v>
      </c>
      <c r="N17" s="451">
        <v>0</v>
      </c>
      <c r="O17" s="451">
        <v>0</v>
      </c>
      <c r="P17" s="451">
        <v>0</v>
      </c>
      <c r="Q17" s="451">
        <v>0</v>
      </c>
      <c r="R17" s="451">
        <v>0</v>
      </c>
      <c r="AB17" s="354"/>
    </row>
    <row r="18" spans="1:28" s="353" customFormat="1" ht="25.5" x14ac:dyDescent="0.2">
      <c r="A18" s="677" t="s">
        <v>501</v>
      </c>
      <c r="B18" s="355" t="s">
        <v>488</v>
      </c>
      <c r="C18" s="424">
        <f t="shared" si="0"/>
        <v>0</v>
      </c>
      <c r="D18" s="530"/>
      <c r="E18" s="451">
        <v>0</v>
      </c>
      <c r="F18" s="451">
        <v>0</v>
      </c>
      <c r="G18" s="451">
        <v>0</v>
      </c>
      <c r="H18" s="451">
        <v>0</v>
      </c>
      <c r="I18" s="451">
        <v>0</v>
      </c>
      <c r="J18" s="451">
        <v>0</v>
      </c>
      <c r="K18" s="451">
        <v>0</v>
      </c>
      <c r="L18" s="451">
        <v>0</v>
      </c>
      <c r="M18" s="451">
        <v>0</v>
      </c>
      <c r="N18" s="451">
        <v>0</v>
      </c>
      <c r="O18" s="451">
        <v>0</v>
      </c>
      <c r="P18" s="451">
        <v>0</v>
      </c>
      <c r="Q18" s="451">
        <v>0</v>
      </c>
      <c r="R18" s="451">
        <v>0</v>
      </c>
      <c r="AB18" s="354"/>
    </row>
    <row r="19" spans="1:28" s="353" customFormat="1" ht="51" x14ac:dyDescent="0.2">
      <c r="A19" s="677" t="s">
        <v>502</v>
      </c>
      <c r="B19" s="355" t="s">
        <v>489</v>
      </c>
      <c r="C19" s="424">
        <f t="shared" si="0"/>
        <v>0</v>
      </c>
      <c r="D19" s="530"/>
      <c r="E19" s="451">
        <v>0</v>
      </c>
      <c r="F19" s="451">
        <v>0</v>
      </c>
      <c r="G19" s="451">
        <v>0</v>
      </c>
      <c r="H19" s="451">
        <v>0</v>
      </c>
      <c r="I19" s="451">
        <v>0</v>
      </c>
      <c r="J19" s="451">
        <v>0</v>
      </c>
      <c r="K19" s="451">
        <v>0</v>
      </c>
      <c r="L19" s="451">
        <v>0</v>
      </c>
      <c r="M19" s="451">
        <v>0</v>
      </c>
      <c r="N19" s="451">
        <v>0</v>
      </c>
      <c r="O19" s="451">
        <v>0</v>
      </c>
      <c r="P19" s="451">
        <v>0</v>
      </c>
      <c r="Q19" s="451">
        <v>0</v>
      </c>
      <c r="R19" s="451">
        <v>0</v>
      </c>
      <c r="AB19" s="354"/>
    </row>
    <row r="20" spans="1:28" s="353" customFormat="1" ht="15" x14ac:dyDescent="0.2">
      <c r="A20" s="677" t="s">
        <v>503</v>
      </c>
      <c r="B20" s="355" t="s">
        <v>490</v>
      </c>
      <c r="C20" s="424">
        <f t="shared" si="0"/>
        <v>0</v>
      </c>
      <c r="D20" s="530"/>
      <c r="E20" s="451">
        <v>0</v>
      </c>
      <c r="F20" s="451">
        <v>0</v>
      </c>
      <c r="G20" s="451">
        <v>0</v>
      </c>
      <c r="H20" s="451">
        <v>0</v>
      </c>
      <c r="I20" s="451">
        <v>0</v>
      </c>
      <c r="J20" s="451">
        <v>0</v>
      </c>
      <c r="K20" s="451">
        <v>0</v>
      </c>
      <c r="L20" s="451">
        <v>0</v>
      </c>
      <c r="M20" s="451">
        <v>0</v>
      </c>
      <c r="N20" s="451">
        <v>0</v>
      </c>
      <c r="O20" s="451">
        <v>0</v>
      </c>
      <c r="P20" s="451">
        <v>0</v>
      </c>
      <c r="Q20" s="451">
        <v>0</v>
      </c>
      <c r="R20" s="451">
        <v>0</v>
      </c>
      <c r="AB20" s="354"/>
    </row>
    <row r="21" spans="1:28" s="353" customFormat="1" ht="25.5" x14ac:dyDescent="0.2">
      <c r="A21" s="677" t="s">
        <v>504</v>
      </c>
      <c r="B21" s="355" t="s">
        <v>491</v>
      </c>
      <c r="C21" s="424">
        <f t="shared" si="0"/>
        <v>0</v>
      </c>
      <c r="D21" s="530"/>
      <c r="E21" s="451">
        <v>0</v>
      </c>
      <c r="F21" s="451">
        <v>0</v>
      </c>
      <c r="G21" s="451">
        <v>0</v>
      </c>
      <c r="H21" s="451">
        <v>0</v>
      </c>
      <c r="I21" s="451">
        <v>0</v>
      </c>
      <c r="J21" s="451">
        <v>0</v>
      </c>
      <c r="K21" s="451">
        <v>0</v>
      </c>
      <c r="L21" s="451">
        <v>0</v>
      </c>
      <c r="M21" s="451">
        <v>0</v>
      </c>
      <c r="N21" s="451">
        <v>0</v>
      </c>
      <c r="O21" s="451">
        <v>0</v>
      </c>
      <c r="P21" s="451">
        <v>0</v>
      </c>
      <c r="Q21" s="451">
        <v>0</v>
      </c>
      <c r="R21" s="451">
        <v>0</v>
      </c>
      <c r="AB21" s="354"/>
    </row>
    <row r="22" spans="1:28" s="353" customFormat="1" ht="35.25" customHeight="1" x14ac:dyDescent="0.2">
      <c r="A22" s="677" t="s">
        <v>505</v>
      </c>
      <c r="B22" s="355" t="s">
        <v>673</v>
      </c>
      <c r="C22" s="424">
        <f t="shared" si="0"/>
        <v>0</v>
      </c>
      <c r="D22" s="530"/>
      <c r="E22" s="451">
        <v>0</v>
      </c>
      <c r="F22" s="451">
        <v>0</v>
      </c>
      <c r="G22" s="451">
        <v>0</v>
      </c>
      <c r="H22" s="451">
        <v>0</v>
      </c>
      <c r="I22" s="451">
        <v>0</v>
      </c>
      <c r="J22" s="451">
        <v>0</v>
      </c>
      <c r="K22" s="451">
        <v>0</v>
      </c>
      <c r="L22" s="451">
        <v>0</v>
      </c>
      <c r="M22" s="451">
        <v>0</v>
      </c>
      <c r="N22" s="451">
        <v>0</v>
      </c>
      <c r="O22" s="451">
        <v>0</v>
      </c>
      <c r="P22" s="451">
        <v>0</v>
      </c>
      <c r="Q22" s="451">
        <v>0</v>
      </c>
      <c r="R22" s="451">
        <v>0</v>
      </c>
      <c r="AB22" s="354"/>
    </row>
    <row r="23" spans="1:28" s="357" customFormat="1" ht="25.5" x14ac:dyDescent="0.2">
      <c r="A23" s="678"/>
      <c r="B23" s="356" t="s">
        <v>512</v>
      </c>
      <c r="C23" s="424">
        <f t="shared" si="0"/>
        <v>0</v>
      </c>
      <c r="D23" s="424">
        <f t="shared" ref="D23" si="1">SUM(D16:D22)</f>
        <v>0</v>
      </c>
      <c r="E23" s="424">
        <f>SUM(E10:E22)</f>
        <v>0</v>
      </c>
      <c r="F23" s="424">
        <f t="shared" ref="F23:R23" si="2">SUM(F10:F22)</f>
        <v>0</v>
      </c>
      <c r="G23" s="424">
        <f t="shared" si="2"/>
        <v>0</v>
      </c>
      <c r="H23" s="424">
        <f t="shared" si="2"/>
        <v>0</v>
      </c>
      <c r="I23" s="424">
        <f t="shared" si="2"/>
        <v>0</v>
      </c>
      <c r="J23" s="424">
        <f t="shared" si="2"/>
        <v>0</v>
      </c>
      <c r="K23" s="424">
        <f t="shared" si="2"/>
        <v>0</v>
      </c>
      <c r="L23" s="424">
        <f t="shared" si="2"/>
        <v>0</v>
      </c>
      <c r="M23" s="424">
        <f t="shared" si="2"/>
        <v>0</v>
      </c>
      <c r="N23" s="424">
        <f t="shared" si="2"/>
        <v>0</v>
      </c>
      <c r="O23" s="424">
        <f t="shared" si="2"/>
        <v>0</v>
      </c>
      <c r="P23" s="424">
        <f t="shared" si="2"/>
        <v>0</v>
      </c>
      <c r="Q23" s="424">
        <f t="shared" si="2"/>
        <v>0</v>
      </c>
      <c r="R23" s="424">
        <f t="shared" si="2"/>
        <v>0</v>
      </c>
      <c r="AB23" s="358"/>
    </row>
    <row r="24" spans="1:28" s="357" customFormat="1" ht="25.5" x14ac:dyDescent="0.2">
      <c r="A24" s="669"/>
      <c r="B24" s="246" t="s">
        <v>513</v>
      </c>
      <c r="C24" s="424">
        <f>SUM(D24:R24)</f>
        <v>0</v>
      </c>
      <c r="D24" s="424"/>
      <c r="E24" s="424"/>
      <c r="F24" s="424"/>
      <c r="G24" s="424"/>
      <c r="H24" s="424"/>
      <c r="I24" s="424"/>
      <c r="J24" s="424"/>
      <c r="K24" s="424"/>
      <c r="L24" s="424"/>
      <c r="M24" s="424"/>
      <c r="N24" s="424"/>
      <c r="O24" s="424"/>
      <c r="P24" s="424"/>
      <c r="Q24" s="424"/>
      <c r="R24" s="424"/>
      <c r="AB24" s="358"/>
    </row>
    <row r="25" spans="1:28" s="357" customFormat="1" ht="15" x14ac:dyDescent="0.2">
      <c r="A25" s="677" t="s">
        <v>498</v>
      </c>
      <c r="B25" s="355" t="s">
        <v>437</v>
      </c>
      <c r="C25" s="424">
        <f t="shared" si="0"/>
        <v>0</v>
      </c>
      <c r="D25" s="530"/>
      <c r="E25" s="451">
        <v>0</v>
      </c>
      <c r="F25" s="451">
        <v>0</v>
      </c>
      <c r="G25" s="451">
        <v>0</v>
      </c>
      <c r="H25" s="451">
        <v>0</v>
      </c>
      <c r="I25" s="451">
        <v>0</v>
      </c>
      <c r="J25" s="451">
        <v>0</v>
      </c>
      <c r="K25" s="451">
        <v>0</v>
      </c>
      <c r="L25" s="451">
        <v>0</v>
      </c>
      <c r="M25" s="451">
        <v>0</v>
      </c>
      <c r="N25" s="451">
        <v>0</v>
      </c>
      <c r="O25" s="451">
        <v>0</v>
      </c>
      <c r="P25" s="451">
        <v>0</v>
      </c>
      <c r="Q25" s="451">
        <v>0</v>
      </c>
      <c r="R25" s="451">
        <v>0</v>
      </c>
      <c r="AB25" s="358"/>
    </row>
    <row r="26" spans="1:28" s="357" customFormat="1" ht="15" x14ac:dyDescent="0.2">
      <c r="A26" s="677" t="s">
        <v>499</v>
      </c>
      <c r="B26" s="355" t="s">
        <v>492</v>
      </c>
      <c r="C26" s="424">
        <f t="shared" si="0"/>
        <v>0</v>
      </c>
      <c r="D26" s="530"/>
      <c r="E26" s="451">
        <v>0</v>
      </c>
      <c r="F26" s="451">
        <v>0</v>
      </c>
      <c r="G26" s="451">
        <v>0</v>
      </c>
      <c r="H26" s="451">
        <v>0</v>
      </c>
      <c r="I26" s="451">
        <v>0</v>
      </c>
      <c r="J26" s="451">
        <v>0</v>
      </c>
      <c r="K26" s="451">
        <v>0</v>
      </c>
      <c r="L26" s="451">
        <v>0</v>
      </c>
      <c r="M26" s="451">
        <v>0</v>
      </c>
      <c r="N26" s="451">
        <v>0</v>
      </c>
      <c r="O26" s="451">
        <v>0</v>
      </c>
      <c r="P26" s="451">
        <v>0</v>
      </c>
      <c r="Q26" s="451">
        <v>0</v>
      </c>
      <c r="R26" s="451">
        <v>0</v>
      </c>
      <c r="AB26" s="358"/>
    </row>
    <row r="27" spans="1:28" s="357" customFormat="1" ht="15" x14ac:dyDescent="0.2">
      <c r="A27" s="677" t="s">
        <v>417</v>
      </c>
      <c r="B27" s="355" t="s">
        <v>493</v>
      </c>
      <c r="C27" s="424">
        <f>SUM(D27:R27)</f>
        <v>0</v>
      </c>
      <c r="D27" s="530"/>
      <c r="E27" s="451">
        <v>0</v>
      </c>
      <c r="F27" s="451">
        <v>0</v>
      </c>
      <c r="G27" s="451">
        <v>0</v>
      </c>
      <c r="H27" s="451">
        <v>0</v>
      </c>
      <c r="I27" s="451">
        <v>0</v>
      </c>
      <c r="J27" s="451">
        <v>0</v>
      </c>
      <c r="K27" s="451">
        <v>0</v>
      </c>
      <c r="L27" s="451">
        <v>0</v>
      </c>
      <c r="M27" s="451">
        <v>0</v>
      </c>
      <c r="N27" s="451">
        <v>0</v>
      </c>
      <c r="O27" s="451">
        <v>0</v>
      </c>
      <c r="P27" s="451">
        <v>0</v>
      </c>
      <c r="Q27" s="451">
        <v>0</v>
      </c>
      <c r="R27" s="451">
        <v>0</v>
      </c>
      <c r="AB27" s="358"/>
    </row>
    <row r="28" spans="1:28" s="357" customFormat="1" ht="15" x14ac:dyDescent="0.2">
      <c r="A28" s="677" t="s">
        <v>500</v>
      </c>
      <c r="B28" s="355" t="s">
        <v>494</v>
      </c>
      <c r="C28" s="424">
        <f t="shared" si="0"/>
        <v>0</v>
      </c>
      <c r="D28" s="530"/>
      <c r="E28" s="451">
        <v>0</v>
      </c>
      <c r="F28" s="451">
        <v>0</v>
      </c>
      <c r="G28" s="451">
        <v>0</v>
      </c>
      <c r="H28" s="451">
        <v>0</v>
      </c>
      <c r="I28" s="451">
        <v>0</v>
      </c>
      <c r="J28" s="451">
        <v>0</v>
      </c>
      <c r="K28" s="451">
        <v>0</v>
      </c>
      <c r="L28" s="451">
        <v>0</v>
      </c>
      <c r="M28" s="451">
        <v>0</v>
      </c>
      <c r="N28" s="451">
        <v>0</v>
      </c>
      <c r="O28" s="451">
        <v>0</v>
      </c>
      <c r="P28" s="451">
        <v>0</v>
      </c>
      <c r="Q28" s="451">
        <v>0</v>
      </c>
      <c r="R28" s="451">
        <v>0</v>
      </c>
      <c r="AB28" s="358"/>
    </row>
    <row r="29" spans="1:28" s="357" customFormat="1" ht="15" x14ac:dyDescent="0.2">
      <c r="A29" s="677" t="s">
        <v>225</v>
      </c>
      <c r="B29" s="355" t="s">
        <v>506</v>
      </c>
      <c r="C29" s="424">
        <f t="shared" si="0"/>
        <v>0</v>
      </c>
      <c r="D29" s="530"/>
      <c r="E29" s="451">
        <v>0</v>
      </c>
      <c r="F29" s="451">
        <v>0</v>
      </c>
      <c r="G29" s="451">
        <v>0</v>
      </c>
      <c r="H29" s="451">
        <v>0</v>
      </c>
      <c r="I29" s="451">
        <v>0</v>
      </c>
      <c r="J29" s="451">
        <v>0</v>
      </c>
      <c r="K29" s="451">
        <v>0</v>
      </c>
      <c r="L29" s="451">
        <v>0</v>
      </c>
      <c r="M29" s="451">
        <v>0</v>
      </c>
      <c r="N29" s="451">
        <v>0</v>
      </c>
      <c r="O29" s="451">
        <v>0</v>
      </c>
      <c r="P29" s="451">
        <v>0</v>
      </c>
      <c r="Q29" s="451">
        <v>0</v>
      </c>
      <c r="R29" s="451">
        <v>0</v>
      </c>
      <c r="AB29" s="358"/>
    </row>
    <row r="30" spans="1:28" s="357" customFormat="1" ht="15" x14ac:dyDescent="0.2">
      <c r="A30" s="677" t="s">
        <v>226</v>
      </c>
      <c r="B30" s="355" t="s">
        <v>431</v>
      </c>
      <c r="C30" s="424">
        <f t="shared" si="0"/>
        <v>0</v>
      </c>
      <c r="D30" s="530"/>
      <c r="E30" s="451">
        <v>0</v>
      </c>
      <c r="F30" s="451">
        <v>0</v>
      </c>
      <c r="G30" s="451">
        <v>0</v>
      </c>
      <c r="H30" s="451">
        <v>0</v>
      </c>
      <c r="I30" s="451">
        <v>0</v>
      </c>
      <c r="J30" s="451">
        <v>0</v>
      </c>
      <c r="K30" s="451">
        <v>0</v>
      </c>
      <c r="L30" s="451">
        <v>0</v>
      </c>
      <c r="M30" s="451">
        <v>0</v>
      </c>
      <c r="N30" s="451">
        <v>0</v>
      </c>
      <c r="O30" s="451">
        <v>0</v>
      </c>
      <c r="P30" s="451">
        <v>0</v>
      </c>
      <c r="Q30" s="451">
        <v>0</v>
      </c>
      <c r="R30" s="451">
        <v>0</v>
      </c>
      <c r="AB30" s="358"/>
    </row>
    <row r="31" spans="1:28" s="357" customFormat="1" ht="15" x14ac:dyDescent="0.2">
      <c r="A31" s="677" t="s">
        <v>228</v>
      </c>
      <c r="B31" s="355" t="s">
        <v>252</v>
      </c>
      <c r="C31" s="424">
        <f t="shared" si="0"/>
        <v>0</v>
      </c>
      <c r="D31" s="530"/>
      <c r="E31" s="451">
        <v>0</v>
      </c>
      <c r="F31" s="451">
        <v>0</v>
      </c>
      <c r="G31" s="451">
        <v>0</v>
      </c>
      <c r="H31" s="451">
        <v>0</v>
      </c>
      <c r="I31" s="451">
        <v>0</v>
      </c>
      <c r="J31" s="451">
        <v>0</v>
      </c>
      <c r="K31" s="451">
        <v>0</v>
      </c>
      <c r="L31" s="451">
        <v>0</v>
      </c>
      <c r="M31" s="451">
        <v>0</v>
      </c>
      <c r="N31" s="451">
        <v>0</v>
      </c>
      <c r="O31" s="451">
        <v>0</v>
      </c>
      <c r="P31" s="451">
        <v>0</v>
      </c>
      <c r="Q31" s="451">
        <v>0</v>
      </c>
      <c r="R31" s="451">
        <v>0</v>
      </c>
      <c r="AB31" s="358"/>
    </row>
    <row r="32" spans="1:28" s="357" customFormat="1" ht="30.75" customHeight="1" x14ac:dyDescent="0.2">
      <c r="A32" s="751" t="s">
        <v>515</v>
      </c>
      <c r="B32" s="751"/>
      <c r="C32" s="424">
        <f t="shared" si="0"/>
        <v>0</v>
      </c>
      <c r="D32" s="424">
        <f>SUM(D25:D31)</f>
        <v>0</v>
      </c>
      <c r="E32" s="424">
        <f>SUM(E25:E31)</f>
        <v>0</v>
      </c>
      <c r="F32" s="424">
        <f t="shared" ref="F32:R32" si="3">SUM(F25:F31)</f>
        <v>0</v>
      </c>
      <c r="G32" s="424">
        <f t="shared" si="3"/>
        <v>0</v>
      </c>
      <c r="H32" s="424">
        <f t="shared" si="3"/>
        <v>0</v>
      </c>
      <c r="I32" s="424">
        <f t="shared" si="3"/>
        <v>0</v>
      </c>
      <c r="J32" s="424">
        <f t="shared" si="3"/>
        <v>0</v>
      </c>
      <c r="K32" s="424">
        <f t="shared" si="3"/>
        <v>0</v>
      </c>
      <c r="L32" s="424">
        <f t="shared" si="3"/>
        <v>0</v>
      </c>
      <c r="M32" s="424">
        <f t="shared" si="3"/>
        <v>0</v>
      </c>
      <c r="N32" s="424">
        <f t="shared" si="3"/>
        <v>0</v>
      </c>
      <c r="O32" s="424">
        <f t="shared" si="3"/>
        <v>0</v>
      </c>
      <c r="P32" s="424">
        <f t="shared" si="3"/>
        <v>0</v>
      </c>
      <c r="Q32" s="424">
        <f t="shared" si="3"/>
        <v>0</v>
      </c>
      <c r="R32" s="424">
        <f t="shared" si="3"/>
        <v>0</v>
      </c>
      <c r="AB32" s="358"/>
    </row>
    <row r="33" spans="1:28" s="357" customFormat="1" ht="30" customHeight="1" x14ac:dyDescent="0.2">
      <c r="A33" s="751" t="s">
        <v>516</v>
      </c>
      <c r="B33" s="751"/>
      <c r="C33" s="424">
        <f t="shared" si="0"/>
        <v>0</v>
      </c>
      <c r="D33" s="424">
        <f t="shared" ref="D33" si="4">D23-D32</f>
        <v>0</v>
      </c>
      <c r="E33" s="424">
        <f>E23-E32</f>
        <v>0</v>
      </c>
      <c r="F33" s="424">
        <f t="shared" ref="F33:R33" si="5">F23-F32</f>
        <v>0</v>
      </c>
      <c r="G33" s="424">
        <f t="shared" si="5"/>
        <v>0</v>
      </c>
      <c r="H33" s="424">
        <f t="shared" si="5"/>
        <v>0</v>
      </c>
      <c r="I33" s="424">
        <f t="shared" si="5"/>
        <v>0</v>
      </c>
      <c r="J33" s="424">
        <f t="shared" si="5"/>
        <v>0</v>
      </c>
      <c r="K33" s="424">
        <f t="shared" si="5"/>
        <v>0</v>
      </c>
      <c r="L33" s="424">
        <f t="shared" si="5"/>
        <v>0</v>
      </c>
      <c r="M33" s="424">
        <f t="shared" si="5"/>
        <v>0</v>
      </c>
      <c r="N33" s="424">
        <f t="shared" si="5"/>
        <v>0</v>
      </c>
      <c r="O33" s="424">
        <f t="shared" si="5"/>
        <v>0</v>
      </c>
      <c r="P33" s="424">
        <f t="shared" si="5"/>
        <v>0</v>
      </c>
      <c r="Q33" s="424">
        <f t="shared" si="5"/>
        <v>0</v>
      </c>
      <c r="R33" s="424">
        <f t="shared" si="5"/>
        <v>0</v>
      </c>
      <c r="AB33" s="358"/>
    </row>
    <row r="34" spans="1:28" s="357" customFormat="1" ht="15" x14ac:dyDescent="0.2">
      <c r="A34" s="749" t="s">
        <v>509</v>
      </c>
      <c r="B34" s="750"/>
      <c r="C34" s="750"/>
      <c r="D34" s="750"/>
      <c r="E34" s="750"/>
      <c r="F34" s="750"/>
      <c r="G34" s="750"/>
      <c r="H34" s="750"/>
      <c r="I34" s="750"/>
      <c r="J34" s="750"/>
      <c r="K34" s="750"/>
      <c r="L34" s="750"/>
      <c r="M34" s="750"/>
      <c r="N34" s="750"/>
      <c r="O34" s="750"/>
      <c r="P34" s="750"/>
      <c r="Q34" s="750"/>
      <c r="R34" s="750"/>
      <c r="AB34" s="358"/>
    </row>
    <row r="35" spans="1:28" s="357" customFormat="1" ht="25.5" x14ac:dyDescent="0.2">
      <c r="A35" s="669"/>
      <c r="B35" s="246" t="s">
        <v>517</v>
      </c>
      <c r="C35" s="430"/>
      <c r="D35" s="430"/>
      <c r="E35" s="430"/>
      <c r="F35" s="424"/>
      <c r="G35" s="424"/>
      <c r="H35" s="424"/>
      <c r="I35" s="424"/>
      <c r="J35" s="424"/>
      <c r="K35" s="424"/>
      <c r="L35" s="424"/>
      <c r="M35" s="424"/>
      <c r="N35" s="424"/>
      <c r="O35" s="424"/>
      <c r="P35" s="424"/>
      <c r="Q35" s="424"/>
      <c r="R35" s="424"/>
      <c r="AB35" s="358"/>
    </row>
    <row r="36" spans="1:28" s="357" customFormat="1" ht="15" x14ac:dyDescent="0.2">
      <c r="A36" s="239">
        <v>1</v>
      </c>
      <c r="B36" s="243" t="s">
        <v>341</v>
      </c>
      <c r="C36" s="424">
        <f t="shared" ref="C36:C41" si="6">SUM(D36:R36)</f>
        <v>0</v>
      </c>
      <c r="D36" s="579"/>
      <c r="E36" s="441">
        <v>0</v>
      </c>
      <c r="F36" s="441">
        <v>0</v>
      </c>
      <c r="G36" s="441">
        <v>0</v>
      </c>
      <c r="H36" s="441">
        <v>0</v>
      </c>
      <c r="I36" s="441">
        <v>0</v>
      </c>
      <c r="J36" s="441">
        <v>0</v>
      </c>
      <c r="K36" s="441">
        <v>0</v>
      </c>
      <c r="L36" s="441">
        <v>0</v>
      </c>
      <c r="M36" s="441">
        <v>0</v>
      </c>
      <c r="N36" s="441">
        <v>0</v>
      </c>
      <c r="O36" s="441">
        <v>0</v>
      </c>
      <c r="P36" s="441">
        <v>0</v>
      </c>
      <c r="Q36" s="441">
        <v>0</v>
      </c>
      <c r="R36" s="441">
        <v>0</v>
      </c>
      <c r="AB36" s="358"/>
    </row>
    <row r="37" spans="1:28" s="357" customFormat="1" ht="33" customHeight="1" x14ac:dyDescent="0.2">
      <c r="A37" s="751" t="s">
        <v>518</v>
      </c>
      <c r="B37" s="751"/>
      <c r="C37" s="424">
        <f t="shared" si="6"/>
        <v>0</v>
      </c>
      <c r="D37" s="439">
        <f t="shared" ref="D37" si="7">D36</f>
        <v>0</v>
      </c>
      <c r="E37" s="439">
        <f>E36</f>
        <v>0</v>
      </c>
      <c r="F37" s="439">
        <f t="shared" ref="F37:R37" si="8">F36</f>
        <v>0</v>
      </c>
      <c r="G37" s="439">
        <f t="shared" si="8"/>
        <v>0</v>
      </c>
      <c r="H37" s="439">
        <f t="shared" si="8"/>
        <v>0</v>
      </c>
      <c r="I37" s="439">
        <f t="shared" si="8"/>
        <v>0</v>
      </c>
      <c r="J37" s="439">
        <f t="shared" si="8"/>
        <v>0</v>
      </c>
      <c r="K37" s="439">
        <f t="shared" si="8"/>
        <v>0</v>
      </c>
      <c r="L37" s="439">
        <f t="shared" si="8"/>
        <v>0</v>
      </c>
      <c r="M37" s="439">
        <f t="shared" si="8"/>
        <v>0</v>
      </c>
      <c r="N37" s="439">
        <f t="shared" si="8"/>
        <v>0</v>
      </c>
      <c r="O37" s="439">
        <f t="shared" si="8"/>
        <v>0</v>
      </c>
      <c r="P37" s="439">
        <f t="shared" si="8"/>
        <v>0</v>
      </c>
      <c r="Q37" s="439">
        <f t="shared" si="8"/>
        <v>0</v>
      </c>
      <c r="R37" s="439">
        <f t="shared" si="8"/>
        <v>0</v>
      </c>
      <c r="AB37" s="358"/>
    </row>
    <row r="38" spans="1:28" s="357" customFormat="1" ht="25.5" x14ac:dyDescent="0.2">
      <c r="A38" s="669"/>
      <c r="B38" s="246" t="s">
        <v>519</v>
      </c>
      <c r="C38" s="424">
        <f t="shared" si="6"/>
        <v>0</v>
      </c>
      <c r="D38" s="430"/>
      <c r="E38" s="430"/>
      <c r="F38" s="430"/>
      <c r="G38" s="430"/>
      <c r="H38" s="430"/>
      <c r="I38" s="430"/>
      <c r="J38" s="430"/>
      <c r="K38" s="430"/>
      <c r="L38" s="430"/>
      <c r="M38" s="430"/>
      <c r="N38" s="430"/>
      <c r="O38" s="430"/>
      <c r="P38" s="430"/>
      <c r="Q38" s="430"/>
      <c r="R38" s="430"/>
      <c r="AB38" s="358"/>
    </row>
    <row r="39" spans="1:28" s="357" customFormat="1" ht="15" x14ac:dyDescent="0.2">
      <c r="A39" s="239">
        <v>1</v>
      </c>
      <c r="B39" s="243" t="s">
        <v>510</v>
      </c>
      <c r="C39" s="424">
        <f t="shared" si="6"/>
        <v>0</v>
      </c>
      <c r="D39" s="579"/>
      <c r="E39" s="441">
        <v>0</v>
      </c>
      <c r="F39" s="441">
        <v>0</v>
      </c>
      <c r="G39" s="441">
        <v>0</v>
      </c>
      <c r="H39" s="441">
        <v>0</v>
      </c>
      <c r="I39" s="441">
        <v>0</v>
      </c>
      <c r="J39" s="441">
        <v>0</v>
      </c>
      <c r="K39" s="441">
        <v>0</v>
      </c>
      <c r="L39" s="441">
        <v>0</v>
      </c>
      <c r="M39" s="441">
        <v>0</v>
      </c>
      <c r="N39" s="441">
        <v>0</v>
      </c>
      <c r="O39" s="441">
        <v>0</v>
      </c>
      <c r="P39" s="441">
        <v>0</v>
      </c>
      <c r="Q39" s="441">
        <v>0</v>
      </c>
      <c r="R39" s="441">
        <v>0</v>
      </c>
      <c r="AB39" s="358"/>
    </row>
    <row r="40" spans="1:28" s="357" customFormat="1" ht="30.75" customHeight="1" x14ac:dyDescent="0.2">
      <c r="A40" s="751" t="s">
        <v>520</v>
      </c>
      <c r="B40" s="751"/>
      <c r="C40" s="424">
        <f>SUM(D40:R40)</f>
        <v>0</v>
      </c>
      <c r="D40" s="439">
        <f t="shared" ref="D40" si="9">D39</f>
        <v>0</v>
      </c>
      <c r="E40" s="439">
        <f>E39</f>
        <v>0</v>
      </c>
      <c r="F40" s="439">
        <f t="shared" ref="F40:R40" si="10">F39</f>
        <v>0</v>
      </c>
      <c r="G40" s="439">
        <f t="shared" si="10"/>
        <v>0</v>
      </c>
      <c r="H40" s="439">
        <f t="shared" si="10"/>
        <v>0</v>
      </c>
      <c r="I40" s="439">
        <f t="shared" si="10"/>
        <v>0</v>
      </c>
      <c r="J40" s="439">
        <f t="shared" si="10"/>
        <v>0</v>
      </c>
      <c r="K40" s="439">
        <f t="shared" si="10"/>
        <v>0</v>
      </c>
      <c r="L40" s="439">
        <f t="shared" si="10"/>
        <v>0</v>
      </c>
      <c r="M40" s="439">
        <f t="shared" si="10"/>
        <v>0</v>
      </c>
      <c r="N40" s="439">
        <f t="shared" si="10"/>
        <v>0</v>
      </c>
      <c r="O40" s="439">
        <f t="shared" si="10"/>
        <v>0</v>
      </c>
      <c r="P40" s="439">
        <f t="shared" si="10"/>
        <v>0</v>
      </c>
      <c r="Q40" s="439">
        <f t="shared" si="10"/>
        <v>0</v>
      </c>
      <c r="R40" s="439">
        <f t="shared" si="10"/>
        <v>0</v>
      </c>
      <c r="AB40" s="358"/>
    </row>
    <row r="41" spans="1:28" s="357" customFormat="1" ht="33.75" customHeight="1" x14ac:dyDescent="0.2">
      <c r="A41" s="751" t="s">
        <v>521</v>
      </c>
      <c r="B41" s="751"/>
      <c r="C41" s="424">
        <f t="shared" si="6"/>
        <v>0</v>
      </c>
      <c r="D41" s="439">
        <f t="shared" ref="D41" si="11">D37-D40</f>
        <v>0</v>
      </c>
      <c r="E41" s="439">
        <f>E37-E40</f>
        <v>0</v>
      </c>
      <c r="F41" s="439">
        <f t="shared" ref="F41:R41" si="12">F37-F40</f>
        <v>0</v>
      </c>
      <c r="G41" s="439">
        <f t="shared" si="12"/>
        <v>0</v>
      </c>
      <c r="H41" s="439">
        <f t="shared" si="12"/>
        <v>0</v>
      </c>
      <c r="I41" s="439">
        <f t="shared" si="12"/>
        <v>0</v>
      </c>
      <c r="J41" s="439">
        <f t="shared" si="12"/>
        <v>0</v>
      </c>
      <c r="K41" s="439">
        <f t="shared" si="12"/>
        <v>0</v>
      </c>
      <c r="L41" s="439">
        <f t="shared" si="12"/>
        <v>0</v>
      </c>
      <c r="M41" s="439">
        <f t="shared" si="12"/>
        <v>0</v>
      </c>
      <c r="N41" s="439">
        <f t="shared" si="12"/>
        <v>0</v>
      </c>
      <c r="O41" s="439">
        <f t="shared" si="12"/>
        <v>0</v>
      </c>
      <c r="P41" s="439">
        <f t="shared" si="12"/>
        <v>0</v>
      </c>
      <c r="Q41" s="439">
        <f t="shared" si="12"/>
        <v>0</v>
      </c>
      <c r="R41" s="439">
        <f t="shared" si="12"/>
        <v>0</v>
      </c>
      <c r="AB41" s="358"/>
    </row>
    <row r="42" spans="1:28" s="357" customFormat="1" ht="15" x14ac:dyDescent="0.2">
      <c r="A42" s="749" t="s">
        <v>511</v>
      </c>
      <c r="B42" s="750"/>
      <c r="C42" s="750"/>
      <c r="D42" s="750"/>
      <c r="E42" s="750"/>
      <c r="F42" s="750"/>
      <c r="G42" s="750"/>
      <c r="H42" s="750"/>
      <c r="I42" s="750"/>
      <c r="J42" s="750"/>
      <c r="K42" s="750"/>
      <c r="L42" s="750"/>
      <c r="M42" s="750"/>
      <c r="N42" s="750"/>
      <c r="O42" s="750"/>
      <c r="P42" s="750"/>
      <c r="Q42" s="750"/>
      <c r="R42" s="750"/>
      <c r="AB42" s="358"/>
    </row>
    <row r="43" spans="1:28" s="357" customFormat="1" ht="15" x14ac:dyDescent="0.2">
      <c r="A43" s="669"/>
      <c r="B43" s="359" t="s">
        <v>522</v>
      </c>
      <c r="C43" s="430"/>
      <c r="D43" s="430"/>
      <c r="E43" s="430"/>
      <c r="F43" s="430"/>
      <c r="G43" s="430"/>
      <c r="H43" s="430"/>
      <c r="I43" s="430"/>
      <c r="J43" s="430"/>
      <c r="K43" s="430"/>
      <c r="L43" s="430"/>
      <c r="M43" s="430"/>
      <c r="N43" s="430"/>
      <c r="O43" s="430"/>
      <c r="P43" s="430"/>
      <c r="Q43" s="430"/>
      <c r="R43" s="430"/>
      <c r="AB43" s="358"/>
    </row>
    <row r="44" spans="1:28" s="357" customFormat="1" ht="15" x14ac:dyDescent="0.2">
      <c r="A44" s="677"/>
      <c r="B44" s="355" t="s">
        <v>496</v>
      </c>
      <c r="C44" s="424">
        <f t="shared" ref="C44:C74" si="13">SUM(D44:R44)</f>
        <v>0</v>
      </c>
      <c r="D44" s="440">
        <f t="shared" ref="D44:R44" si="14">SUM(D45:D51)</f>
        <v>0</v>
      </c>
      <c r="E44" s="440">
        <f>SUM(E45:E51)</f>
        <v>0</v>
      </c>
      <c r="F44" s="440">
        <f t="shared" si="14"/>
        <v>0</v>
      </c>
      <c r="G44" s="440">
        <f t="shared" si="14"/>
        <v>0</v>
      </c>
      <c r="H44" s="440">
        <f t="shared" si="14"/>
        <v>0</v>
      </c>
      <c r="I44" s="440">
        <f t="shared" si="14"/>
        <v>0</v>
      </c>
      <c r="J44" s="440">
        <f t="shared" si="14"/>
        <v>0</v>
      </c>
      <c r="K44" s="440">
        <f t="shared" si="14"/>
        <v>0</v>
      </c>
      <c r="L44" s="440">
        <f t="shared" si="14"/>
        <v>0</v>
      </c>
      <c r="M44" s="440">
        <f t="shared" si="14"/>
        <v>0</v>
      </c>
      <c r="N44" s="440">
        <f t="shared" si="14"/>
        <v>0</v>
      </c>
      <c r="O44" s="440">
        <f t="shared" si="14"/>
        <v>0</v>
      </c>
      <c r="P44" s="440">
        <f t="shared" si="14"/>
        <v>0</v>
      </c>
      <c r="Q44" s="440">
        <f t="shared" si="14"/>
        <v>0</v>
      </c>
      <c r="R44" s="440">
        <f t="shared" si="14"/>
        <v>0</v>
      </c>
      <c r="AB44" s="358"/>
    </row>
    <row r="45" spans="1:28" s="357" customFormat="1" ht="15" x14ac:dyDescent="0.2">
      <c r="A45" s="677" t="s">
        <v>498</v>
      </c>
      <c r="B45" s="355" t="s">
        <v>472</v>
      </c>
      <c r="C45" s="424">
        <f t="shared" si="13"/>
        <v>0</v>
      </c>
      <c r="D45" s="578"/>
      <c r="E45" s="450">
        <v>0</v>
      </c>
      <c r="F45" s="450">
        <v>0</v>
      </c>
      <c r="G45" s="450">
        <v>0</v>
      </c>
      <c r="H45" s="450">
        <v>0</v>
      </c>
      <c r="I45" s="450">
        <v>0</v>
      </c>
      <c r="J45" s="450">
        <v>0</v>
      </c>
      <c r="K45" s="450">
        <v>0</v>
      </c>
      <c r="L45" s="450">
        <v>0</v>
      </c>
      <c r="M45" s="450">
        <v>0</v>
      </c>
      <c r="N45" s="450">
        <v>0</v>
      </c>
      <c r="O45" s="450">
        <v>0</v>
      </c>
      <c r="P45" s="450">
        <v>0</v>
      </c>
      <c r="Q45" s="450">
        <v>0</v>
      </c>
      <c r="R45" s="450">
        <v>0</v>
      </c>
      <c r="AB45" s="358"/>
    </row>
    <row r="46" spans="1:28" s="357" customFormat="1" ht="15" x14ac:dyDescent="0.2">
      <c r="A46" s="677" t="s">
        <v>499</v>
      </c>
      <c r="B46" s="355" t="s">
        <v>473</v>
      </c>
      <c r="C46" s="424">
        <f t="shared" si="13"/>
        <v>0</v>
      </c>
      <c r="D46" s="578"/>
      <c r="E46" s="450">
        <v>0</v>
      </c>
      <c r="F46" s="450">
        <v>0</v>
      </c>
      <c r="G46" s="450">
        <v>0</v>
      </c>
      <c r="H46" s="450">
        <v>0</v>
      </c>
      <c r="I46" s="450">
        <v>0</v>
      </c>
      <c r="J46" s="450">
        <v>0</v>
      </c>
      <c r="K46" s="450">
        <v>0</v>
      </c>
      <c r="L46" s="450">
        <v>0</v>
      </c>
      <c r="M46" s="450">
        <v>0</v>
      </c>
      <c r="N46" s="450">
        <v>0</v>
      </c>
      <c r="O46" s="450">
        <v>0</v>
      </c>
      <c r="P46" s="450">
        <v>0</v>
      </c>
      <c r="Q46" s="450">
        <v>0</v>
      </c>
      <c r="R46" s="450">
        <v>0</v>
      </c>
      <c r="AB46" s="358"/>
    </row>
    <row r="47" spans="1:28" s="357" customFormat="1" ht="15" x14ac:dyDescent="0.2">
      <c r="A47" s="677" t="s">
        <v>417</v>
      </c>
      <c r="B47" s="355" t="s">
        <v>474</v>
      </c>
      <c r="C47" s="424">
        <f t="shared" si="13"/>
        <v>0</v>
      </c>
      <c r="D47" s="578"/>
      <c r="E47" s="450">
        <v>0</v>
      </c>
      <c r="F47" s="450">
        <v>0</v>
      </c>
      <c r="G47" s="450">
        <v>0</v>
      </c>
      <c r="H47" s="450">
        <v>0</v>
      </c>
      <c r="I47" s="450">
        <v>0</v>
      </c>
      <c r="J47" s="450">
        <v>0</v>
      </c>
      <c r="K47" s="450">
        <v>0</v>
      </c>
      <c r="L47" s="450">
        <v>0</v>
      </c>
      <c r="M47" s="450">
        <v>0</v>
      </c>
      <c r="N47" s="450">
        <v>0</v>
      </c>
      <c r="O47" s="450">
        <v>0</v>
      </c>
      <c r="P47" s="450">
        <v>0</v>
      </c>
      <c r="Q47" s="450">
        <v>0</v>
      </c>
      <c r="R47" s="450">
        <v>0</v>
      </c>
      <c r="AB47" s="358"/>
    </row>
    <row r="48" spans="1:28" s="357" customFormat="1" ht="15" x14ac:dyDescent="0.2">
      <c r="A48" s="677" t="s">
        <v>500</v>
      </c>
      <c r="B48" s="355" t="s">
        <v>475</v>
      </c>
      <c r="C48" s="424">
        <f t="shared" si="13"/>
        <v>0</v>
      </c>
      <c r="D48" s="578"/>
      <c r="E48" s="450">
        <v>0</v>
      </c>
      <c r="F48" s="450">
        <v>0</v>
      </c>
      <c r="G48" s="450">
        <v>0</v>
      </c>
      <c r="H48" s="450">
        <v>0</v>
      </c>
      <c r="I48" s="450">
        <v>0</v>
      </c>
      <c r="J48" s="450">
        <v>0</v>
      </c>
      <c r="K48" s="450">
        <v>0</v>
      </c>
      <c r="L48" s="450">
        <v>0</v>
      </c>
      <c r="M48" s="450">
        <v>0</v>
      </c>
      <c r="N48" s="450">
        <v>0</v>
      </c>
      <c r="O48" s="450">
        <v>0</v>
      </c>
      <c r="P48" s="450">
        <v>0</v>
      </c>
      <c r="Q48" s="450">
        <v>0</v>
      </c>
      <c r="R48" s="450">
        <v>0</v>
      </c>
      <c r="AB48" s="358"/>
    </row>
    <row r="49" spans="1:28" s="357" customFormat="1" ht="15" x14ac:dyDescent="0.2">
      <c r="A49" s="677" t="s">
        <v>225</v>
      </c>
      <c r="B49" s="355" t="s">
        <v>476</v>
      </c>
      <c r="C49" s="424">
        <f t="shared" si="13"/>
        <v>0</v>
      </c>
      <c r="D49" s="578"/>
      <c r="E49" s="450">
        <v>0</v>
      </c>
      <c r="F49" s="450">
        <v>0</v>
      </c>
      <c r="G49" s="450">
        <v>0</v>
      </c>
      <c r="H49" s="450">
        <v>0</v>
      </c>
      <c r="I49" s="450">
        <v>0</v>
      </c>
      <c r="J49" s="450">
        <v>0</v>
      </c>
      <c r="K49" s="450">
        <v>0</v>
      </c>
      <c r="L49" s="450">
        <v>0</v>
      </c>
      <c r="M49" s="450">
        <v>0</v>
      </c>
      <c r="N49" s="450">
        <v>0</v>
      </c>
      <c r="O49" s="450">
        <v>0</v>
      </c>
      <c r="P49" s="450">
        <v>0</v>
      </c>
      <c r="Q49" s="450">
        <v>0</v>
      </c>
      <c r="R49" s="450">
        <v>0</v>
      </c>
      <c r="AB49" s="358"/>
    </row>
    <row r="50" spans="1:28" s="357" customFormat="1" ht="15" x14ac:dyDescent="0.2">
      <c r="A50" s="677" t="s">
        <v>226</v>
      </c>
      <c r="B50" s="355" t="s">
        <v>477</v>
      </c>
      <c r="C50" s="424">
        <f t="shared" si="13"/>
        <v>0</v>
      </c>
      <c r="D50" s="578"/>
      <c r="E50" s="450">
        <v>0</v>
      </c>
      <c r="F50" s="450">
        <v>0</v>
      </c>
      <c r="G50" s="450">
        <v>0</v>
      </c>
      <c r="H50" s="450">
        <v>0</v>
      </c>
      <c r="I50" s="450">
        <v>0</v>
      </c>
      <c r="J50" s="450">
        <v>0</v>
      </c>
      <c r="K50" s="450">
        <v>0</v>
      </c>
      <c r="L50" s="450">
        <v>0</v>
      </c>
      <c r="M50" s="450">
        <v>0</v>
      </c>
      <c r="N50" s="450">
        <v>0</v>
      </c>
      <c r="O50" s="450">
        <v>0</v>
      </c>
      <c r="P50" s="450">
        <v>0</v>
      </c>
      <c r="Q50" s="450">
        <v>0</v>
      </c>
      <c r="R50" s="450">
        <v>0</v>
      </c>
      <c r="AB50" s="358"/>
    </row>
    <row r="51" spans="1:28" s="357" customFormat="1" ht="15" x14ac:dyDescent="0.2">
      <c r="A51" s="677" t="s">
        <v>228</v>
      </c>
      <c r="B51" s="355" t="s">
        <v>478</v>
      </c>
      <c r="C51" s="424">
        <f t="shared" si="13"/>
        <v>0</v>
      </c>
      <c r="D51" s="578"/>
      <c r="E51" s="450">
        <v>0</v>
      </c>
      <c r="F51" s="450">
        <v>0</v>
      </c>
      <c r="G51" s="450">
        <v>0</v>
      </c>
      <c r="H51" s="450">
        <v>0</v>
      </c>
      <c r="I51" s="450">
        <v>0</v>
      </c>
      <c r="J51" s="450">
        <v>0</v>
      </c>
      <c r="K51" s="450">
        <v>0</v>
      </c>
      <c r="L51" s="450">
        <v>0</v>
      </c>
      <c r="M51" s="450">
        <v>0</v>
      </c>
      <c r="N51" s="450">
        <v>0</v>
      </c>
      <c r="O51" s="450">
        <v>0</v>
      </c>
      <c r="P51" s="450">
        <v>0</v>
      </c>
      <c r="Q51" s="450">
        <v>0</v>
      </c>
      <c r="R51" s="450">
        <v>0</v>
      </c>
      <c r="AB51" s="358"/>
    </row>
    <row r="52" spans="1:28" s="357" customFormat="1" ht="15" x14ac:dyDescent="0.2">
      <c r="A52" s="677" t="s">
        <v>229</v>
      </c>
      <c r="B52" s="355" t="s">
        <v>497</v>
      </c>
      <c r="C52" s="424">
        <f t="shared" si="13"/>
        <v>0</v>
      </c>
      <c r="D52" s="578"/>
      <c r="E52" s="450">
        <v>0</v>
      </c>
      <c r="F52" s="450">
        <v>0</v>
      </c>
      <c r="G52" s="450">
        <v>0</v>
      </c>
      <c r="H52" s="450">
        <v>0</v>
      </c>
      <c r="I52" s="450">
        <v>0</v>
      </c>
      <c r="J52" s="450">
        <v>0</v>
      </c>
      <c r="K52" s="450">
        <v>0</v>
      </c>
      <c r="L52" s="450">
        <v>0</v>
      </c>
      <c r="M52" s="450">
        <v>0</v>
      </c>
      <c r="N52" s="450">
        <v>0</v>
      </c>
      <c r="O52" s="450">
        <v>0</v>
      </c>
      <c r="P52" s="450">
        <v>0</v>
      </c>
      <c r="Q52" s="450">
        <v>0</v>
      </c>
      <c r="R52" s="450">
        <v>0</v>
      </c>
      <c r="AB52" s="358"/>
    </row>
    <row r="53" spans="1:28" s="357" customFormat="1" ht="15" x14ac:dyDescent="0.2">
      <c r="A53" s="677" t="s">
        <v>501</v>
      </c>
      <c r="B53" s="355" t="s">
        <v>479</v>
      </c>
      <c r="C53" s="424">
        <f t="shared" si="13"/>
        <v>0</v>
      </c>
      <c r="D53" s="578"/>
      <c r="E53" s="450">
        <v>0</v>
      </c>
      <c r="F53" s="450">
        <v>0</v>
      </c>
      <c r="G53" s="450">
        <v>0</v>
      </c>
      <c r="H53" s="450">
        <v>0</v>
      </c>
      <c r="I53" s="450">
        <v>0</v>
      </c>
      <c r="J53" s="450">
        <v>0</v>
      </c>
      <c r="K53" s="450">
        <v>0</v>
      </c>
      <c r="L53" s="450">
        <v>0</v>
      </c>
      <c r="M53" s="450">
        <v>0</v>
      </c>
      <c r="N53" s="450">
        <v>0</v>
      </c>
      <c r="O53" s="450">
        <v>0</v>
      </c>
      <c r="P53" s="450">
        <v>0</v>
      </c>
      <c r="Q53" s="450">
        <v>0</v>
      </c>
      <c r="R53" s="450">
        <v>0</v>
      </c>
      <c r="AB53" s="358"/>
    </row>
    <row r="54" spans="1:28" s="357" customFormat="1" ht="30" customHeight="1" x14ac:dyDescent="0.2">
      <c r="A54" s="669"/>
      <c r="B54" s="249" t="s">
        <v>523</v>
      </c>
      <c r="C54" s="424">
        <f t="shared" si="13"/>
        <v>0</v>
      </c>
      <c r="D54" s="439">
        <f t="shared" ref="D54" si="15">SUM(D45:D53)</f>
        <v>0</v>
      </c>
      <c r="E54" s="439">
        <f>SUM(E45:E53)</f>
        <v>0</v>
      </c>
      <c r="F54" s="439">
        <f t="shared" ref="F54:R54" si="16">SUM(F45:F53)</f>
        <v>0</v>
      </c>
      <c r="G54" s="439">
        <f t="shared" si="16"/>
        <v>0</v>
      </c>
      <c r="H54" s="439">
        <f t="shared" si="16"/>
        <v>0</v>
      </c>
      <c r="I54" s="439">
        <f t="shared" si="16"/>
        <v>0</v>
      </c>
      <c r="J54" s="439">
        <f t="shared" si="16"/>
        <v>0</v>
      </c>
      <c r="K54" s="439">
        <f t="shared" si="16"/>
        <v>0</v>
      </c>
      <c r="L54" s="439">
        <f t="shared" si="16"/>
        <v>0</v>
      </c>
      <c r="M54" s="439">
        <f t="shared" si="16"/>
        <v>0</v>
      </c>
      <c r="N54" s="439">
        <f t="shared" si="16"/>
        <v>0</v>
      </c>
      <c r="O54" s="439">
        <f t="shared" si="16"/>
        <v>0</v>
      </c>
      <c r="P54" s="439">
        <f t="shared" si="16"/>
        <v>0</v>
      </c>
      <c r="Q54" s="439">
        <f t="shared" si="16"/>
        <v>0</v>
      </c>
      <c r="R54" s="439">
        <f t="shared" si="16"/>
        <v>0</v>
      </c>
      <c r="AB54" s="358"/>
    </row>
    <row r="55" spans="1:28" s="357" customFormat="1" ht="15" x14ac:dyDescent="0.2">
      <c r="A55" s="248"/>
      <c r="B55" s="359" t="s">
        <v>524</v>
      </c>
      <c r="C55" s="424">
        <f t="shared" si="13"/>
        <v>0</v>
      </c>
      <c r="D55" s="439"/>
      <c r="E55" s="439"/>
      <c r="F55" s="439"/>
      <c r="G55" s="439"/>
      <c r="H55" s="439"/>
      <c r="I55" s="439"/>
      <c r="J55" s="439"/>
      <c r="K55" s="439"/>
      <c r="L55" s="439"/>
      <c r="M55" s="439"/>
      <c r="N55" s="439"/>
      <c r="O55" s="439"/>
      <c r="P55" s="439"/>
      <c r="Q55" s="439"/>
      <c r="R55" s="439"/>
      <c r="AB55" s="358"/>
    </row>
    <row r="56" spans="1:28" s="357" customFormat="1" ht="15" x14ac:dyDescent="0.2">
      <c r="A56" s="677" t="s">
        <v>498</v>
      </c>
      <c r="B56" s="355" t="s">
        <v>437</v>
      </c>
      <c r="C56" s="424">
        <f t="shared" si="13"/>
        <v>0</v>
      </c>
      <c r="D56" s="578"/>
      <c r="E56" s="450">
        <v>0</v>
      </c>
      <c r="F56" s="450">
        <v>0</v>
      </c>
      <c r="G56" s="450">
        <v>0</v>
      </c>
      <c r="H56" s="450">
        <v>0</v>
      </c>
      <c r="I56" s="450">
        <v>0</v>
      </c>
      <c r="J56" s="450">
        <v>0</v>
      </c>
      <c r="K56" s="450">
        <v>0</v>
      </c>
      <c r="L56" s="450">
        <v>0</v>
      </c>
      <c r="M56" s="450">
        <v>0</v>
      </c>
      <c r="N56" s="450">
        <v>0</v>
      </c>
      <c r="O56" s="450">
        <v>0</v>
      </c>
      <c r="P56" s="450">
        <v>0</v>
      </c>
      <c r="Q56" s="450">
        <v>0</v>
      </c>
      <c r="R56" s="450">
        <v>0</v>
      </c>
      <c r="AB56" s="358"/>
    </row>
    <row r="57" spans="1:28" s="357" customFormat="1" ht="15" x14ac:dyDescent="0.2">
      <c r="A57" s="677" t="s">
        <v>499</v>
      </c>
      <c r="B57" s="355" t="s">
        <v>438</v>
      </c>
      <c r="C57" s="424">
        <f t="shared" si="13"/>
        <v>0</v>
      </c>
      <c r="D57" s="578"/>
      <c r="E57" s="450">
        <v>0</v>
      </c>
      <c r="F57" s="450">
        <v>0</v>
      </c>
      <c r="G57" s="450">
        <v>0</v>
      </c>
      <c r="H57" s="450">
        <v>0</v>
      </c>
      <c r="I57" s="450">
        <v>0</v>
      </c>
      <c r="J57" s="450">
        <v>0</v>
      </c>
      <c r="K57" s="450">
        <v>0</v>
      </c>
      <c r="L57" s="450">
        <v>0</v>
      </c>
      <c r="M57" s="450">
        <v>0</v>
      </c>
      <c r="N57" s="450">
        <v>0</v>
      </c>
      <c r="O57" s="450">
        <v>0</v>
      </c>
      <c r="P57" s="450">
        <v>0</v>
      </c>
      <c r="Q57" s="450">
        <v>0</v>
      </c>
      <c r="R57" s="450">
        <v>0</v>
      </c>
      <c r="AB57" s="358"/>
    </row>
    <row r="58" spans="1:28" s="357" customFormat="1" ht="15" x14ac:dyDescent="0.2">
      <c r="A58" s="677" t="s">
        <v>417</v>
      </c>
      <c r="B58" s="355" t="s">
        <v>507</v>
      </c>
      <c r="C58" s="424">
        <f t="shared" si="13"/>
        <v>0</v>
      </c>
      <c r="D58" s="578"/>
      <c r="E58" s="450">
        <v>0</v>
      </c>
      <c r="F58" s="450">
        <v>0</v>
      </c>
      <c r="G58" s="450">
        <v>0</v>
      </c>
      <c r="H58" s="450">
        <v>0</v>
      </c>
      <c r="I58" s="450">
        <v>0</v>
      </c>
      <c r="J58" s="450">
        <v>0</v>
      </c>
      <c r="K58" s="450">
        <v>0</v>
      </c>
      <c r="L58" s="450">
        <v>0</v>
      </c>
      <c r="M58" s="450">
        <v>0</v>
      </c>
      <c r="N58" s="450">
        <v>0</v>
      </c>
      <c r="O58" s="450">
        <v>0</v>
      </c>
      <c r="P58" s="450">
        <v>0</v>
      </c>
      <c r="Q58" s="450">
        <v>0</v>
      </c>
      <c r="R58" s="450">
        <v>0</v>
      </c>
      <c r="AB58" s="358"/>
    </row>
    <row r="59" spans="1:28" s="357" customFormat="1" ht="15" x14ac:dyDescent="0.2">
      <c r="A59" s="677" t="s">
        <v>500</v>
      </c>
      <c r="B59" s="355" t="s">
        <v>439</v>
      </c>
      <c r="C59" s="424">
        <f t="shared" si="13"/>
        <v>0</v>
      </c>
      <c r="D59" s="578"/>
      <c r="E59" s="450">
        <v>0</v>
      </c>
      <c r="F59" s="450">
        <v>0</v>
      </c>
      <c r="G59" s="450">
        <v>0</v>
      </c>
      <c r="H59" s="450">
        <v>0</v>
      </c>
      <c r="I59" s="450">
        <v>0</v>
      </c>
      <c r="J59" s="450">
        <v>0</v>
      </c>
      <c r="K59" s="450">
        <v>0</v>
      </c>
      <c r="L59" s="450">
        <v>0</v>
      </c>
      <c r="M59" s="450">
        <v>0</v>
      </c>
      <c r="N59" s="450">
        <v>0</v>
      </c>
      <c r="O59" s="450">
        <v>0</v>
      </c>
      <c r="P59" s="450">
        <v>0</v>
      </c>
      <c r="Q59" s="450">
        <v>0</v>
      </c>
      <c r="R59" s="450">
        <v>0</v>
      </c>
      <c r="AB59" s="358"/>
    </row>
    <row r="60" spans="1:28" s="357" customFormat="1" ht="15" x14ac:dyDescent="0.2">
      <c r="A60" s="677" t="s">
        <v>225</v>
      </c>
      <c r="B60" s="355" t="s">
        <v>251</v>
      </c>
      <c r="C60" s="424">
        <f t="shared" si="13"/>
        <v>0</v>
      </c>
      <c r="D60" s="578"/>
      <c r="E60" s="450">
        <v>0</v>
      </c>
      <c r="F60" s="450">
        <v>0</v>
      </c>
      <c r="G60" s="450">
        <v>0</v>
      </c>
      <c r="H60" s="450">
        <v>0</v>
      </c>
      <c r="I60" s="450">
        <v>0</v>
      </c>
      <c r="J60" s="450">
        <v>0</v>
      </c>
      <c r="K60" s="450">
        <v>0</v>
      </c>
      <c r="L60" s="450">
        <v>0</v>
      </c>
      <c r="M60" s="450">
        <v>0</v>
      </c>
      <c r="N60" s="450">
        <v>0</v>
      </c>
      <c r="O60" s="450">
        <v>0</v>
      </c>
      <c r="P60" s="450">
        <v>0</v>
      </c>
      <c r="Q60" s="450">
        <v>0</v>
      </c>
      <c r="R60" s="450">
        <v>0</v>
      </c>
      <c r="AB60" s="358"/>
    </row>
    <row r="61" spans="1:28" s="357" customFormat="1" ht="15" x14ac:dyDescent="0.2">
      <c r="A61" s="677" t="s">
        <v>226</v>
      </c>
      <c r="B61" s="355" t="s">
        <v>430</v>
      </c>
      <c r="C61" s="424">
        <f t="shared" si="13"/>
        <v>0</v>
      </c>
      <c r="D61" s="578"/>
      <c r="E61" s="450">
        <v>0</v>
      </c>
      <c r="F61" s="450">
        <v>0</v>
      </c>
      <c r="G61" s="450">
        <v>0</v>
      </c>
      <c r="H61" s="450">
        <v>0</v>
      </c>
      <c r="I61" s="450">
        <v>0</v>
      </c>
      <c r="J61" s="450">
        <v>0</v>
      </c>
      <c r="K61" s="450">
        <v>0</v>
      </c>
      <c r="L61" s="450">
        <v>0</v>
      </c>
      <c r="M61" s="450">
        <v>0</v>
      </c>
      <c r="N61" s="450">
        <v>0</v>
      </c>
      <c r="O61" s="450">
        <v>0</v>
      </c>
      <c r="P61" s="450">
        <v>0</v>
      </c>
      <c r="Q61" s="450">
        <v>0</v>
      </c>
      <c r="R61" s="450">
        <v>0</v>
      </c>
      <c r="AB61" s="358"/>
    </row>
    <row r="62" spans="1:28" s="357" customFormat="1" ht="15" x14ac:dyDescent="0.2">
      <c r="A62" s="677" t="s">
        <v>228</v>
      </c>
      <c r="B62" s="355" t="s">
        <v>431</v>
      </c>
      <c r="C62" s="424">
        <f t="shared" si="13"/>
        <v>0</v>
      </c>
      <c r="D62" s="578"/>
      <c r="E62" s="450">
        <v>0</v>
      </c>
      <c r="F62" s="450">
        <v>0</v>
      </c>
      <c r="G62" s="450">
        <v>0</v>
      </c>
      <c r="H62" s="450">
        <v>0</v>
      </c>
      <c r="I62" s="450">
        <v>0</v>
      </c>
      <c r="J62" s="450">
        <v>0</v>
      </c>
      <c r="K62" s="450">
        <v>0</v>
      </c>
      <c r="L62" s="450">
        <v>0</v>
      </c>
      <c r="M62" s="450">
        <v>0</v>
      </c>
      <c r="N62" s="450">
        <v>0</v>
      </c>
      <c r="O62" s="450">
        <v>0</v>
      </c>
      <c r="P62" s="450">
        <v>0</v>
      </c>
      <c r="Q62" s="450">
        <v>0</v>
      </c>
      <c r="R62" s="450">
        <v>0</v>
      </c>
      <c r="AB62" s="358"/>
    </row>
    <row r="63" spans="1:28" s="357" customFormat="1" ht="15" x14ac:dyDescent="0.2">
      <c r="A63" s="677" t="s">
        <v>229</v>
      </c>
      <c r="B63" s="355" t="s">
        <v>495</v>
      </c>
      <c r="C63" s="424">
        <f t="shared" si="13"/>
        <v>0</v>
      </c>
      <c r="D63" s="440">
        <f>D64+D65</f>
        <v>0</v>
      </c>
      <c r="E63" s="440">
        <f>E64+E65</f>
        <v>0</v>
      </c>
      <c r="F63" s="440">
        <f t="shared" ref="F63:R63" si="17">F64+F65</f>
        <v>0</v>
      </c>
      <c r="G63" s="440">
        <f t="shared" si="17"/>
        <v>0</v>
      </c>
      <c r="H63" s="440">
        <f t="shared" si="17"/>
        <v>0</v>
      </c>
      <c r="I63" s="440">
        <f t="shared" si="17"/>
        <v>0</v>
      </c>
      <c r="J63" s="440">
        <f t="shared" si="17"/>
        <v>0</v>
      </c>
      <c r="K63" s="440">
        <f t="shared" si="17"/>
        <v>0</v>
      </c>
      <c r="L63" s="440">
        <f t="shared" si="17"/>
        <v>0</v>
      </c>
      <c r="M63" s="440">
        <f t="shared" si="17"/>
        <v>0</v>
      </c>
      <c r="N63" s="440">
        <f t="shared" si="17"/>
        <v>0</v>
      </c>
      <c r="O63" s="440">
        <f t="shared" si="17"/>
        <v>0</v>
      </c>
      <c r="P63" s="440">
        <f t="shared" si="17"/>
        <v>0</v>
      </c>
      <c r="Q63" s="440">
        <f t="shared" si="17"/>
        <v>0</v>
      </c>
      <c r="R63" s="440">
        <f t="shared" si="17"/>
        <v>0</v>
      </c>
      <c r="AB63" s="358"/>
    </row>
    <row r="64" spans="1:28" s="357" customFormat="1" ht="15" x14ac:dyDescent="0.2">
      <c r="A64" s="677"/>
      <c r="B64" s="242" t="s">
        <v>564</v>
      </c>
      <c r="C64" s="424">
        <f t="shared" si="13"/>
        <v>0</v>
      </c>
      <c r="D64" s="530"/>
      <c r="E64" s="441">
        <v>0</v>
      </c>
      <c r="F64" s="441">
        <v>0</v>
      </c>
      <c r="G64" s="441">
        <v>0</v>
      </c>
      <c r="H64" s="441">
        <v>0</v>
      </c>
      <c r="I64" s="441">
        <v>0</v>
      </c>
      <c r="J64" s="441">
        <v>0</v>
      </c>
      <c r="K64" s="441">
        <v>0</v>
      </c>
      <c r="L64" s="441">
        <v>0</v>
      </c>
      <c r="M64" s="441">
        <v>0</v>
      </c>
      <c r="N64" s="441">
        <v>0</v>
      </c>
      <c r="O64" s="441">
        <v>0</v>
      </c>
      <c r="P64" s="441">
        <v>0</v>
      </c>
      <c r="Q64" s="441">
        <v>0</v>
      </c>
      <c r="R64" s="441">
        <v>0</v>
      </c>
      <c r="AB64" s="358"/>
    </row>
    <row r="65" spans="1:28" s="357" customFormat="1" ht="17.25" customHeight="1" x14ac:dyDescent="0.2">
      <c r="A65" s="677"/>
      <c r="B65" s="242" t="s">
        <v>579</v>
      </c>
      <c r="C65" s="424">
        <f t="shared" si="13"/>
        <v>0</v>
      </c>
      <c r="D65" s="530"/>
      <c r="E65" s="441">
        <v>0</v>
      </c>
      <c r="F65" s="441">
        <v>0</v>
      </c>
      <c r="G65" s="441">
        <v>0</v>
      </c>
      <c r="H65" s="441">
        <v>0</v>
      </c>
      <c r="I65" s="441">
        <v>0</v>
      </c>
      <c r="J65" s="441">
        <v>0</v>
      </c>
      <c r="K65" s="441">
        <v>0</v>
      </c>
      <c r="L65" s="441">
        <v>0</v>
      </c>
      <c r="M65" s="441">
        <v>0</v>
      </c>
      <c r="N65" s="441">
        <v>0</v>
      </c>
      <c r="O65" s="441">
        <v>0</v>
      </c>
      <c r="P65" s="441">
        <v>0</v>
      </c>
      <c r="Q65" s="441">
        <v>0</v>
      </c>
      <c r="R65" s="441">
        <v>0</v>
      </c>
      <c r="AB65" s="358"/>
    </row>
    <row r="66" spans="1:28" s="357" customFormat="1" ht="15" x14ac:dyDescent="0.2">
      <c r="A66" s="677" t="s">
        <v>501</v>
      </c>
      <c r="B66" s="355" t="s">
        <v>529</v>
      </c>
      <c r="C66" s="424">
        <f t="shared" si="13"/>
        <v>0</v>
      </c>
      <c r="D66" s="579"/>
      <c r="E66" s="441">
        <v>0</v>
      </c>
      <c r="F66" s="441">
        <v>0</v>
      </c>
      <c r="G66" s="441">
        <v>0</v>
      </c>
      <c r="H66" s="441">
        <v>0</v>
      </c>
      <c r="I66" s="441">
        <v>0</v>
      </c>
      <c r="J66" s="441">
        <v>0</v>
      </c>
      <c r="K66" s="441">
        <v>0</v>
      </c>
      <c r="L66" s="441">
        <v>0</v>
      </c>
      <c r="M66" s="441">
        <v>0</v>
      </c>
      <c r="N66" s="441">
        <v>0</v>
      </c>
      <c r="O66" s="441">
        <v>0</v>
      </c>
      <c r="P66" s="441">
        <v>0</v>
      </c>
      <c r="Q66" s="441">
        <v>0</v>
      </c>
      <c r="R66" s="441">
        <v>0</v>
      </c>
      <c r="AB66" s="358"/>
    </row>
    <row r="67" spans="1:28" s="357" customFormat="1" ht="15" x14ac:dyDescent="0.2">
      <c r="A67" s="678"/>
      <c r="B67" s="240" t="s">
        <v>441</v>
      </c>
      <c r="C67" s="424">
        <f t="shared" si="13"/>
        <v>0</v>
      </c>
      <c r="D67" s="530"/>
      <c r="E67" s="441">
        <v>0</v>
      </c>
      <c r="F67" s="441">
        <v>0</v>
      </c>
      <c r="G67" s="441">
        <v>0</v>
      </c>
      <c r="H67" s="441">
        <v>0</v>
      </c>
      <c r="I67" s="441">
        <v>0</v>
      </c>
      <c r="J67" s="441">
        <v>0</v>
      </c>
      <c r="K67" s="441">
        <v>0</v>
      </c>
      <c r="L67" s="441">
        <v>0</v>
      </c>
      <c r="M67" s="441">
        <v>0</v>
      </c>
      <c r="N67" s="441">
        <v>0</v>
      </c>
      <c r="O67" s="441">
        <v>0</v>
      </c>
      <c r="P67" s="441">
        <v>0</v>
      </c>
      <c r="Q67" s="441">
        <v>0</v>
      </c>
      <c r="R67" s="441">
        <v>0</v>
      </c>
      <c r="AB67" s="358"/>
    </row>
    <row r="68" spans="1:28" s="357" customFormat="1" ht="25.5" x14ac:dyDescent="0.2">
      <c r="A68" s="248"/>
      <c r="B68" s="249" t="s">
        <v>525</v>
      </c>
      <c r="C68" s="424">
        <f t="shared" si="13"/>
        <v>0</v>
      </c>
      <c r="D68" s="442">
        <f>SUM(D56:D63)+D66</f>
        <v>0</v>
      </c>
      <c r="E68" s="442">
        <f>SUM(E56:E63)+E66</f>
        <v>0</v>
      </c>
      <c r="F68" s="442">
        <f t="shared" ref="F68:R68" si="18">SUM(F56:F63)+F66</f>
        <v>0</v>
      </c>
      <c r="G68" s="442">
        <f t="shared" si="18"/>
        <v>0</v>
      </c>
      <c r="H68" s="442">
        <f t="shared" si="18"/>
        <v>0</v>
      </c>
      <c r="I68" s="442">
        <f t="shared" si="18"/>
        <v>0</v>
      </c>
      <c r="J68" s="442">
        <f t="shared" si="18"/>
        <v>0</v>
      </c>
      <c r="K68" s="442">
        <f t="shared" si="18"/>
        <v>0</v>
      </c>
      <c r="L68" s="442">
        <f t="shared" si="18"/>
        <v>0</v>
      </c>
      <c r="M68" s="442">
        <f t="shared" si="18"/>
        <v>0</v>
      </c>
      <c r="N68" s="442">
        <f t="shared" si="18"/>
        <v>0</v>
      </c>
      <c r="O68" s="442">
        <f t="shared" si="18"/>
        <v>0</v>
      </c>
      <c r="P68" s="442">
        <f t="shared" si="18"/>
        <v>0</v>
      </c>
      <c r="Q68" s="442">
        <f t="shared" si="18"/>
        <v>0</v>
      </c>
      <c r="R68" s="442">
        <f t="shared" si="18"/>
        <v>0</v>
      </c>
      <c r="AB68" s="358"/>
    </row>
    <row r="69" spans="1:28" s="357" customFormat="1" ht="15" x14ac:dyDescent="0.2">
      <c r="A69" s="677"/>
      <c r="B69" s="355" t="s">
        <v>440</v>
      </c>
      <c r="C69" s="424">
        <f t="shared" si="13"/>
        <v>0</v>
      </c>
      <c r="D69" s="579"/>
      <c r="E69" s="441">
        <v>0</v>
      </c>
      <c r="F69" s="441">
        <v>0</v>
      </c>
      <c r="G69" s="441">
        <v>0</v>
      </c>
      <c r="H69" s="441">
        <v>0</v>
      </c>
      <c r="I69" s="441">
        <v>0</v>
      </c>
      <c r="J69" s="441">
        <v>0</v>
      </c>
      <c r="K69" s="441">
        <v>0</v>
      </c>
      <c r="L69" s="441">
        <v>0</v>
      </c>
      <c r="M69" s="441">
        <v>0</v>
      </c>
      <c r="N69" s="441">
        <v>0</v>
      </c>
      <c r="O69" s="441">
        <v>0</v>
      </c>
      <c r="P69" s="441">
        <v>0</v>
      </c>
      <c r="Q69" s="441">
        <v>0</v>
      </c>
      <c r="R69" s="441">
        <v>0</v>
      </c>
      <c r="AB69" s="358"/>
    </row>
    <row r="70" spans="1:28" s="357" customFormat="1" ht="15" x14ac:dyDescent="0.2">
      <c r="A70" s="669"/>
      <c r="B70" s="247" t="s">
        <v>526</v>
      </c>
      <c r="C70" s="424">
        <f t="shared" si="13"/>
        <v>0</v>
      </c>
      <c r="D70" s="439">
        <f t="shared" ref="D70" si="19">D68+D69</f>
        <v>0</v>
      </c>
      <c r="E70" s="439">
        <f>E68+E69</f>
        <v>0</v>
      </c>
      <c r="F70" s="439">
        <f t="shared" ref="F70:R70" si="20">F68+F69</f>
        <v>0</v>
      </c>
      <c r="G70" s="439">
        <f t="shared" si="20"/>
        <v>0</v>
      </c>
      <c r="H70" s="439">
        <f t="shared" si="20"/>
        <v>0</v>
      </c>
      <c r="I70" s="439">
        <f t="shared" si="20"/>
        <v>0</v>
      </c>
      <c r="J70" s="439">
        <f t="shared" si="20"/>
        <v>0</v>
      </c>
      <c r="K70" s="439">
        <f t="shared" si="20"/>
        <v>0</v>
      </c>
      <c r="L70" s="439">
        <f t="shared" si="20"/>
        <v>0</v>
      </c>
      <c r="M70" s="439">
        <f t="shared" si="20"/>
        <v>0</v>
      </c>
      <c r="N70" s="439">
        <f t="shared" si="20"/>
        <v>0</v>
      </c>
      <c r="O70" s="439">
        <f t="shared" si="20"/>
        <v>0</v>
      </c>
      <c r="P70" s="439">
        <f t="shared" si="20"/>
        <v>0</v>
      </c>
      <c r="Q70" s="439">
        <f t="shared" si="20"/>
        <v>0</v>
      </c>
      <c r="R70" s="439">
        <f t="shared" si="20"/>
        <v>0</v>
      </c>
      <c r="AB70" s="358"/>
    </row>
    <row r="71" spans="1:28" s="357" customFormat="1" ht="26.25" customHeight="1" x14ac:dyDescent="0.2">
      <c r="A71" s="669"/>
      <c r="B71" s="247" t="s">
        <v>527</v>
      </c>
      <c r="C71" s="424">
        <f t="shared" si="13"/>
        <v>0</v>
      </c>
      <c r="D71" s="439">
        <f>D54-D70</f>
        <v>0</v>
      </c>
      <c r="E71" s="439">
        <f>E54-E70</f>
        <v>0</v>
      </c>
      <c r="F71" s="439">
        <f t="shared" ref="F71:R71" si="21">F54-F70</f>
        <v>0</v>
      </c>
      <c r="G71" s="439">
        <f t="shared" si="21"/>
        <v>0</v>
      </c>
      <c r="H71" s="439">
        <f t="shared" si="21"/>
        <v>0</v>
      </c>
      <c r="I71" s="439">
        <f t="shared" si="21"/>
        <v>0</v>
      </c>
      <c r="J71" s="439">
        <f t="shared" si="21"/>
        <v>0</v>
      </c>
      <c r="K71" s="439">
        <f t="shared" si="21"/>
        <v>0</v>
      </c>
      <c r="L71" s="439">
        <f t="shared" si="21"/>
        <v>0</v>
      </c>
      <c r="M71" s="439">
        <f t="shared" si="21"/>
        <v>0</v>
      </c>
      <c r="N71" s="439">
        <f t="shared" si="21"/>
        <v>0</v>
      </c>
      <c r="O71" s="439">
        <f t="shared" si="21"/>
        <v>0</v>
      </c>
      <c r="P71" s="439">
        <f t="shared" si="21"/>
        <v>0</v>
      </c>
      <c r="Q71" s="439">
        <f t="shared" si="21"/>
        <v>0</v>
      </c>
      <c r="R71" s="439">
        <f t="shared" si="21"/>
        <v>0</v>
      </c>
      <c r="AB71" s="358"/>
    </row>
    <row r="72" spans="1:28" s="357" customFormat="1" ht="39.75" customHeight="1" x14ac:dyDescent="0.2">
      <c r="A72" s="669"/>
      <c r="B72" s="249" t="s">
        <v>571</v>
      </c>
      <c r="C72" s="424">
        <f t="shared" si="13"/>
        <v>0</v>
      </c>
      <c r="D72" s="439">
        <f t="shared" ref="D72:R72" si="22">D23+D37+D54</f>
        <v>0</v>
      </c>
      <c r="E72" s="439">
        <f t="shared" si="22"/>
        <v>0</v>
      </c>
      <c r="F72" s="439">
        <f t="shared" si="22"/>
        <v>0</v>
      </c>
      <c r="G72" s="439">
        <f t="shared" si="22"/>
        <v>0</v>
      </c>
      <c r="H72" s="439">
        <f t="shared" si="22"/>
        <v>0</v>
      </c>
      <c r="I72" s="439">
        <f t="shared" si="22"/>
        <v>0</v>
      </c>
      <c r="J72" s="439">
        <f t="shared" si="22"/>
        <v>0</v>
      </c>
      <c r="K72" s="439">
        <f t="shared" si="22"/>
        <v>0</v>
      </c>
      <c r="L72" s="439">
        <f t="shared" si="22"/>
        <v>0</v>
      </c>
      <c r="M72" s="439">
        <f t="shared" si="22"/>
        <v>0</v>
      </c>
      <c r="N72" s="439">
        <f t="shared" si="22"/>
        <v>0</v>
      </c>
      <c r="O72" s="439">
        <f t="shared" si="22"/>
        <v>0</v>
      </c>
      <c r="P72" s="439">
        <f t="shared" si="22"/>
        <v>0</v>
      </c>
      <c r="Q72" s="439">
        <f t="shared" si="22"/>
        <v>0</v>
      </c>
      <c r="R72" s="439">
        <f t="shared" si="22"/>
        <v>0</v>
      </c>
      <c r="AB72" s="358"/>
    </row>
    <row r="73" spans="1:28" s="357" customFormat="1" ht="42" customHeight="1" x14ac:dyDescent="0.2">
      <c r="A73" s="669"/>
      <c r="B73" s="249" t="s">
        <v>572</v>
      </c>
      <c r="C73" s="424">
        <f t="shared" si="13"/>
        <v>0</v>
      </c>
      <c r="D73" s="439">
        <f t="shared" ref="D73:R73" si="23">D32+D40+D70</f>
        <v>0</v>
      </c>
      <c r="E73" s="439">
        <f t="shared" si="23"/>
        <v>0</v>
      </c>
      <c r="F73" s="439">
        <f t="shared" si="23"/>
        <v>0</v>
      </c>
      <c r="G73" s="439">
        <f t="shared" si="23"/>
        <v>0</v>
      </c>
      <c r="H73" s="439">
        <f t="shared" si="23"/>
        <v>0</v>
      </c>
      <c r="I73" s="439">
        <f t="shared" si="23"/>
        <v>0</v>
      </c>
      <c r="J73" s="439">
        <f t="shared" si="23"/>
        <v>0</v>
      </c>
      <c r="K73" s="439">
        <f t="shared" si="23"/>
        <v>0</v>
      </c>
      <c r="L73" s="439">
        <f t="shared" si="23"/>
        <v>0</v>
      </c>
      <c r="M73" s="439">
        <f t="shared" si="23"/>
        <v>0</v>
      </c>
      <c r="N73" s="439">
        <f t="shared" si="23"/>
        <v>0</v>
      </c>
      <c r="O73" s="439">
        <f t="shared" si="23"/>
        <v>0</v>
      </c>
      <c r="P73" s="439">
        <f t="shared" si="23"/>
        <v>0</v>
      </c>
      <c r="Q73" s="439">
        <f t="shared" si="23"/>
        <v>0</v>
      </c>
      <c r="R73" s="439">
        <f t="shared" si="23"/>
        <v>0</v>
      </c>
      <c r="AB73" s="358"/>
    </row>
    <row r="74" spans="1:28" s="357" customFormat="1" ht="44.25" customHeight="1" x14ac:dyDescent="0.2">
      <c r="A74" s="678"/>
      <c r="B74" s="356" t="s">
        <v>528</v>
      </c>
      <c r="C74" s="424">
        <f t="shared" si="13"/>
        <v>0</v>
      </c>
      <c r="D74" s="424">
        <f t="shared" ref="D74:R74" si="24">D33+D41+D71</f>
        <v>0</v>
      </c>
      <c r="E74" s="424">
        <f t="shared" si="24"/>
        <v>0</v>
      </c>
      <c r="F74" s="424">
        <f t="shared" si="24"/>
        <v>0</v>
      </c>
      <c r="G74" s="424">
        <f t="shared" si="24"/>
        <v>0</v>
      </c>
      <c r="H74" s="424">
        <f t="shared" si="24"/>
        <v>0</v>
      </c>
      <c r="I74" s="424">
        <f t="shared" si="24"/>
        <v>0</v>
      </c>
      <c r="J74" s="424">
        <f t="shared" si="24"/>
        <v>0</v>
      </c>
      <c r="K74" s="424">
        <f t="shared" si="24"/>
        <v>0</v>
      </c>
      <c r="L74" s="424">
        <f t="shared" si="24"/>
        <v>0</v>
      </c>
      <c r="M74" s="424">
        <f t="shared" si="24"/>
        <v>0</v>
      </c>
      <c r="N74" s="424">
        <f t="shared" si="24"/>
        <v>0</v>
      </c>
      <c r="O74" s="424">
        <f t="shared" si="24"/>
        <v>0</v>
      </c>
      <c r="P74" s="424">
        <f t="shared" si="24"/>
        <v>0</v>
      </c>
      <c r="Q74" s="424">
        <f t="shared" si="24"/>
        <v>0</v>
      </c>
      <c r="R74" s="424">
        <f t="shared" si="24"/>
        <v>0</v>
      </c>
      <c r="AB74" s="358"/>
    </row>
    <row r="75" spans="1:28" s="681" customFormat="1" x14ac:dyDescent="0.2">
      <c r="A75" s="84"/>
      <c r="B75" s="679"/>
      <c r="C75" s="431"/>
      <c r="D75" s="431"/>
      <c r="E75" s="431"/>
      <c r="F75" s="431"/>
      <c r="G75" s="431"/>
      <c r="H75" s="431"/>
      <c r="I75" s="680"/>
      <c r="J75" s="63"/>
      <c r="K75" s="680"/>
      <c r="L75" s="680"/>
      <c r="M75" s="680"/>
      <c r="N75" s="680"/>
      <c r="O75" s="431"/>
      <c r="P75" s="431"/>
      <c r="Q75" s="431"/>
      <c r="R75" s="431"/>
      <c r="X75" s="360"/>
      <c r="Y75" s="361" t="e">
        <f>SUM(#REF!)</f>
        <v>#REF!</v>
      </c>
    </row>
    <row r="76" spans="1:28" s="350" customFormat="1" ht="30.75" customHeight="1" x14ac:dyDescent="0.2">
      <c r="A76" s="675"/>
      <c r="B76" s="670" t="s">
        <v>726</v>
      </c>
      <c r="C76" s="429"/>
      <c r="D76" s="429"/>
      <c r="E76" s="429"/>
      <c r="F76" s="429"/>
      <c r="G76" s="429"/>
      <c r="H76" s="429"/>
      <c r="I76" s="429"/>
      <c r="J76" s="429"/>
      <c r="K76" s="429"/>
      <c r="L76" s="429"/>
      <c r="M76" s="429"/>
      <c r="N76" s="429"/>
      <c r="O76" s="437"/>
      <c r="P76" s="437"/>
      <c r="Q76" s="437"/>
      <c r="R76" s="437"/>
      <c r="AB76" s="351"/>
    </row>
    <row r="77" spans="1:28" s="350" customFormat="1" ht="116.25" customHeight="1" x14ac:dyDescent="0.2">
      <c r="A77" s="675"/>
      <c r="B77" s="756" t="s">
        <v>727</v>
      </c>
      <c r="C77" s="757"/>
      <c r="D77" s="757"/>
      <c r="E77" s="757"/>
      <c r="F77" s="757"/>
      <c r="G77" s="757"/>
      <c r="H77" s="757"/>
      <c r="I77" s="757"/>
      <c r="J77" s="429"/>
      <c r="K77" s="429"/>
      <c r="L77" s="429"/>
      <c r="M77" s="429"/>
      <c r="N77" s="429"/>
      <c r="O77" s="437"/>
      <c r="P77" s="437"/>
      <c r="Q77" s="437"/>
      <c r="R77" s="437"/>
      <c r="AB77" s="351"/>
    </row>
    <row r="78" spans="1:28" s="448" customFormat="1" ht="15" x14ac:dyDescent="0.2">
      <c r="A78" s="676"/>
      <c r="B78" s="446" t="s">
        <v>78</v>
      </c>
      <c r="C78" s="452" t="s">
        <v>69</v>
      </c>
      <c r="D78" s="452">
        <v>0</v>
      </c>
      <c r="E78" s="452">
        <v>1</v>
      </c>
      <c r="F78" s="452">
        <v>2</v>
      </c>
      <c r="G78" s="452">
        <v>3</v>
      </c>
      <c r="H78" s="452">
        <v>4</v>
      </c>
      <c r="I78" s="452">
        <v>5</v>
      </c>
      <c r="J78" s="452">
        <v>6</v>
      </c>
      <c r="K78" s="452">
        <v>7</v>
      </c>
      <c r="L78" s="452">
        <v>8</v>
      </c>
      <c r="M78" s="452">
        <v>9</v>
      </c>
      <c r="N78" s="452">
        <v>10</v>
      </c>
      <c r="O78" s="452">
        <v>11</v>
      </c>
      <c r="P78" s="452">
        <v>12</v>
      </c>
      <c r="Q78" s="452">
        <v>13</v>
      </c>
      <c r="R78" s="452">
        <v>14</v>
      </c>
      <c r="AB78" s="449"/>
    </row>
    <row r="79" spans="1:28" s="353" customFormat="1" ht="15" x14ac:dyDescent="0.2">
      <c r="A79" s="749" t="s">
        <v>508</v>
      </c>
      <c r="B79" s="750"/>
      <c r="C79" s="750"/>
      <c r="D79" s="750"/>
      <c r="E79" s="750"/>
      <c r="F79" s="750"/>
      <c r="G79" s="750"/>
      <c r="H79" s="750"/>
      <c r="I79" s="750"/>
      <c r="J79" s="750"/>
      <c r="K79" s="750"/>
      <c r="L79" s="750"/>
      <c r="M79" s="750"/>
      <c r="N79" s="750"/>
      <c r="O79" s="750"/>
      <c r="P79" s="750"/>
      <c r="Q79" s="750"/>
      <c r="R79" s="750"/>
      <c r="AB79" s="354"/>
    </row>
    <row r="80" spans="1:28" s="353" customFormat="1" ht="25.5" x14ac:dyDescent="0.2">
      <c r="A80" s="669"/>
      <c r="B80" s="246" t="s">
        <v>530</v>
      </c>
      <c r="C80" s="424"/>
      <c r="D80" s="424"/>
      <c r="E80" s="424"/>
      <c r="F80" s="424"/>
      <c r="G80" s="424"/>
      <c r="H80" s="424"/>
      <c r="I80" s="424"/>
      <c r="J80" s="424"/>
      <c r="K80" s="424"/>
      <c r="L80" s="424"/>
      <c r="M80" s="424"/>
      <c r="N80" s="424"/>
      <c r="O80" s="424"/>
      <c r="P80" s="424"/>
      <c r="Q80" s="424"/>
      <c r="R80" s="424"/>
      <c r="AB80" s="354"/>
    </row>
    <row r="81" spans="1:28" s="353" customFormat="1" ht="25.5" x14ac:dyDescent="0.2">
      <c r="A81" s="677" t="s">
        <v>498</v>
      </c>
      <c r="B81" s="355" t="s">
        <v>480</v>
      </c>
      <c r="C81" s="424">
        <f>SUM(D81:R81)</f>
        <v>0</v>
      </c>
      <c r="D81" s="530"/>
      <c r="E81" s="451">
        <v>0</v>
      </c>
      <c r="F81" s="451">
        <v>0</v>
      </c>
      <c r="G81" s="451">
        <v>0</v>
      </c>
      <c r="H81" s="451">
        <v>0</v>
      </c>
      <c r="I81" s="451">
        <v>0</v>
      </c>
      <c r="J81" s="451">
        <v>0</v>
      </c>
      <c r="K81" s="451">
        <v>0</v>
      </c>
      <c r="L81" s="451">
        <v>0</v>
      </c>
      <c r="M81" s="451">
        <v>0</v>
      </c>
      <c r="N81" s="451">
        <v>0</v>
      </c>
      <c r="O81" s="451">
        <v>0</v>
      </c>
      <c r="P81" s="451">
        <v>0</v>
      </c>
      <c r="Q81" s="451">
        <v>0</v>
      </c>
      <c r="R81" s="451">
        <v>0</v>
      </c>
      <c r="AB81" s="354"/>
    </row>
    <row r="82" spans="1:28" s="353" customFormat="1" ht="25.5" x14ac:dyDescent="0.2">
      <c r="A82" s="677" t="s">
        <v>499</v>
      </c>
      <c r="B82" s="355" t="s">
        <v>481</v>
      </c>
      <c r="C82" s="424">
        <f t="shared" ref="C82:C94" si="25">SUM(D82:R82)</f>
        <v>0</v>
      </c>
      <c r="D82" s="530"/>
      <c r="E82" s="451">
        <v>0</v>
      </c>
      <c r="F82" s="451">
        <v>0</v>
      </c>
      <c r="G82" s="451">
        <v>0</v>
      </c>
      <c r="H82" s="451">
        <v>0</v>
      </c>
      <c r="I82" s="451">
        <v>0</v>
      </c>
      <c r="J82" s="451">
        <v>0</v>
      </c>
      <c r="K82" s="451">
        <v>0</v>
      </c>
      <c r="L82" s="451">
        <v>0</v>
      </c>
      <c r="M82" s="451">
        <v>0</v>
      </c>
      <c r="N82" s="451">
        <v>0</v>
      </c>
      <c r="O82" s="451">
        <v>0</v>
      </c>
      <c r="P82" s="451">
        <v>0</v>
      </c>
      <c r="Q82" s="451">
        <v>0</v>
      </c>
      <c r="R82" s="451">
        <v>0</v>
      </c>
      <c r="AB82" s="354"/>
    </row>
    <row r="83" spans="1:28" s="353" customFormat="1" ht="15" x14ac:dyDescent="0.2">
      <c r="A83" s="677" t="s">
        <v>417</v>
      </c>
      <c r="B83" s="355" t="s">
        <v>482</v>
      </c>
      <c r="C83" s="424">
        <f t="shared" si="25"/>
        <v>0</v>
      </c>
      <c r="D83" s="530"/>
      <c r="E83" s="451">
        <v>0</v>
      </c>
      <c r="F83" s="451">
        <v>0</v>
      </c>
      <c r="G83" s="451">
        <v>0</v>
      </c>
      <c r="H83" s="451">
        <v>0</v>
      </c>
      <c r="I83" s="451">
        <v>0</v>
      </c>
      <c r="J83" s="451">
        <v>0</v>
      </c>
      <c r="K83" s="451">
        <v>0</v>
      </c>
      <c r="L83" s="451">
        <v>0</v>
      </c>
      <c r="M83" s="451">
        <v>0</v>
      </c>
      <c r="N83" s="451">
        <v>0</v>
      </c>
      <c r="O83" s="451">
        <v>0</v>
      </c>
      <c r="P83" s="451">
        <v>0</v>
      </c>
      <c r="Q83" s="451">
        <v>0</v>
      </c>
      <c r="R83" s="451">
        <v>0</v>
      </c>
      <c r="AB83" s="354"/>
    </row>
    <row r="84" spans="1:28" s="353" customFormat="1" ht="15" x14ac:dyDescent="0.2">
      <c r="A84" s="677" t="s">
        <v>500</v>
      </c>
      <c r="B84" s="355" t="s">
        <v>483</v>
      </c>
      <c r="C84" s="424">
        <f t="shared" si="25"/>
        <v>0</v>
      </c>
      <c r="D84" s="530"/>
      <c r="E84" s="451">
        <v>0</v>
      </c>
      <c r="F84" s="451">
        <v>0</v>
      </c>
      <c r="G84" s="451">
        <v>0</v>
      </c>
      <c r="H84" s="451">
        <v>0</v>
      </c>
      <c r="I84" s="451">
        <v>0</v>
      </c>
      <c r="J84" s="451">
        <v>0</v>
      </c>
      <c r="K84" s="451">
        <v>0</v>
      </c>
      <c r="L84" s="451">
        <v>0</v>
      </c>
      <c r="M84" s="451">
        <v>0</v>
      </c>
      <c r="N84" s="451">
        <v>0</v>
      </c>
      <c r="O84" s="451">
        <v>0</v>
      </c>
      <c r="P84" s="451">
        <v>0</v>
      </c>
      <c r="Q84" s="451">
        <v>0</v>
      </c>
      <c r="R84" s="451">
        <v>0</v>
      </c>
      <c r="AB84" s="354"/>
    </row>
    <row r="85" spans="1:28" s="353" customFormat="1" ht="25.5" x14ac:dyDescent="0.2">
      <c r="A85" s="677" t="s">
        <v>225</v>
      </c>
      <c r="B85" s="355" t="s">
        <v>484</v>
      </c>
      <c r="C85" s="424">
        <f t="shared" si="25"/>
        <v>0</v>
      </c>
      <c r="D85" s="530"/>
      <c r="E85" s="451">
        <v>0</v>
      </c>
      <c r="F85" s="451">
        <v>0</v>
      </c>
      <c r="G85" s="451">
        <v>0</v>
      </c>
      <c r="H85" s="451">
        <v>0</v>
      </c>
      <c r="I85" s="451">
        <v>0</v>
      </c>
      <c r="J85" s="451">
        <v>0</v>
      </c>
      <c r="K85" s="451">
        <v>0</v>
      </c>
      <c r="L85" s="451">
        <v>0</v>
      </c>
      <c r="M85" s="451">
        <v>0</v>
      </c>
      <c r="N85" s="451">
        <v>0</v>
      </c>
      <c r="O85" s="451">
        <v>0</v>
      </c>
      <c r="P85" s="451">
        <v>0</v>
      </c>
      <c r="Q85" s="451">
        <v>0</v>
      </c>
      <c r="R85" s="451">
        <v>0</v>
      </c>
      <c r="AB85" s="354"/>
    </row>
    <row r="86" spans="1:28" s="353" customFormat="1" ht="25.5" x14ac:dyDescent="0.2">
      <c r="A86" s="677" t="s">
        <v>226</v>
      </c>
      <c r="B86" s="355" t="s">
        <v>485</v>
      </c>
      <c r="C86" s="424">
        <f t="shared" si="25"/>
        <v>0</v>
      </c>
      <c r="D86" s="530"/>
      <c r="E86" s="451">
        <v>0</v>
      </c>
      <c r="F86" s="451">
        <v>0</v>
      </c>
      <c r="G86" s="451">
        <v>0</v>
      </c>
      <c r="H86" s="451">
        <v>0</v>
      </c>
      <c r="I86" s="451">
        <v>0</v>
      </c>
      <c r="J86" s="451">
        <v>0</v>
      </c>
      <c r="K86" s="451">
        <v>0</v>
      </c>
      <c r="L86" s="451">
        <v>0</v>
      </c>
      <c r="M86" s="451">
        <v>0</v>
      </c>
      <c r="N86" s="451">
        <v>0</v>
      </c>
      <c r="O86" s="451">
        <v>0</v>
      </c>
      <c r="P86" s="451">
        <v>0</v>
      </c>
      <c r="Q86" s="451">
        <v>0</v>
      </c>
      <c r="R86" s="451">
        <v>0</v>
      </c>
      <c r="AB86" s="354"/>
    </row>
    <row r="87" spans="1:28" s="353" customFormat="1" ht="15" x14ac:dyDescent="0.2">
      <c r="A87" s="677" t="s">
        <v>228</v>
      </c>
      <c r="B87" s="355" t="s">
        <v>486</v>
      </c>
      <c r="C87" s="424">
        <f t="shared" si="25"/>
        <v>0</v>
      </c>
      <c r="D87" s="530"/>
      <c r="E87" s="451">
        <v>0</v>
      </c>
      <c r="F87" s="451">
        <v>0</v>
      </c>
      <c r="G87" s="451">
        <v>0</v>
      </c>
      <c r="H87" s="451">
        <v>0</v>
      </c>
      <c r="I87" s="451">
        <v>0</v>
      </c>
      <c r="J87" s="451">
        <v>0</v>
      </c>
      <c r="K87" s="451">
        <v>0</v>
      </c>
      <c r="L87" s="451">
        <v>0</v>
      </c>
      <c r="M87" s="451">
        <v>0</v>
      </c>
      <c r="N87" s="451">
        <v>0</v>
      </c>
      <c r="O87" s="451">
        <v>0</v>
      </c>
      <c r="P87" s="451">
        <v>0</v>
      </c>
      <c r="Q87" s="451">
        <v>0</v>
      </c>
      <c r="R87" s="451">
        <v>0</v>
      </c>
      <c r="AB87" s="354"/>
    </row>
    <row r="88" spans="1:28" s="353" customFormat="1" ht="25.5" x14ac:dyDescent="0.2">
      <c r="A88" s="677" t="s">
        <v>229</v>
      </c>
      <c r="B88" s="355" t="s">
        <v>487</v>
      </c>
      <c r="C88" s="424">
        <f t="shared" si="25"/>
        <v>0</v>
      </c>
      <c r="D88" s="530"/>
      <c r="E88" s="451">
        <v>0</v>
      </c>
      <c r="F88" s="451">
        <v>0</v>
      </c>
      <c r="G88" s="451">
        <v>0</v>
      </c>
      <c r="H88" s="451">
        <v>0</v>
      </c>
      <c r="I88" s="451">
        <v>0</v>
      </c>
      <c r="J88" s="451">
        <v>0</v>
      </c>
      <c r="K88" s="451">
        <v>0</v>
      </c>
      <c r="L88" s="451">
        <v>0</v>
      </c>
      <c r="M88" s="451">
        <v>0</v>
      </c>
      <c r="N88" s="451">
        <v>0</v>
      </c>
      <c r="O88" s="451">
        <v>0</v>
      </c>
      <c r="P88" s="451">
        <v>0</v>
      </c>
      <c r="Q88" s="451">
        <v>0</v>
      </c>
      <c r="R88" s="451">
        <v>0</v>
      </c>
      <c r="AB88" s="354"/>
    </row>
    <row r="89" spans="1:28" s="353" customFormat="1" ht="25.5" x14ac:dyDescent="0.2">
      <c r="A89" s="677" t="s">
        <v>501</v>
      </c>
      <c r="B89" s="355" t="s">
        <v>488</v>
      </c>
      <c r="C89" s="424">
        <f t="shared" si="25"/>
        <v>0</v>
      </c>
      <c r="D89" s="530"/>
      <c r="E89" s="451">
        <v>0</v>
      </c>
      <c r="F89" s="451">
        <v>0</v>
      </c>
      <c r="G89" s="451">
        <v>0</v>
      </c>
      <c r="H89" s="451">
        <v>0</v>
      </c>
      <c r="I89" s="451">
        <v>0</v>
      </c>
      <c r="J89" s="451">
        <v>0</v>
      </c>
      <c r="K89" s="451">
        <v>0</v>
      </c>
      <c r="L89" s="451">
        <v>0</v>
      </c>
      <c r="M89" s="451">
        <v>0</v>
      </c>
      <c r="N89" s="451">
        <v>0</v>
      </c>
      <c r="O89" s="451">
        <v>0</v>
      </c>
      <c r="P89" s="451">
        <v>0</v>
      </c>
      <c r="Q89" s="451">
        <v>0</v>
      </c>
      <c r="R89" s="451">
        <v>0</v>
      </c>
      <c r="AB89" s="354"/>
    </row>
    <row r="90" spans="1:28" s="353" customFormat="1" ht="51" x14ac:dyDescent="0.2">
      <c r="A90" s="677" t="s">
        <v>502</v>
      </c>
      <c r="B90" s="355" t="s">
        <v>489</v>
      </c>
      <c r="C90" s="424">
        <f t="shared" si="25"/>
        <v>0</v>
      </c>
      <c r="D90" s="530"/>
      <c r="E90" s="451">
        <v>0</v>
      </c>
      <c r="F90" s="451">
        <v>0</v>
      </c>
      <c r="G90" s="451">
        <v>0</v>
      </c>
      <c r="H90" s="451">
        <v>0</v>
      </c>
      <c r="I90" s="451">
        <v>0</v>
      </c>
      <c r="J90" s="451">
        <v>0</v>
      </c>
      <c r="K90" s="451">
        <v>0</v>
      </c>
      <c r="L90" s="451">
        <v>0</v>
      </c>
      <c r="M90" s="451">
        <v>0</v>
      </c>
      <c r="N90" s="451">
        <v>0</v>
      </c>
      <c r="O90" s="451">
        <v>0</v>
      </c>
      <c r="P90" s="451">
        <v>0</v>
      </c>
      <c r="Q90" s="451">
        <v>0</v>
      </c>
      <c r="R90" s="451">
        <v>0</v>
      </c>
      <c r="AB90" s="354"/>
    </row>
    <row r="91" spans="1:28" s="353" customFormat="1" ht="15" x14ac:dyDescent="0.2">
      <c r="A91" s="677" t="s">
        <v>503</v>
      </c>
      <c r="B91" s="355" t="s">
        <v>490</v>
      </c>
      <c r="C91" s="424">
        <f t="shared" si="25"/>
        <v>0</v>
      </c>
      <c r="D91" s="530"/>
      <c r="E91" s="451">
        <v>0</v>
      </c>
      <c r="F91" s="451">
        <v>0</v>
      </c>
      <c r="G91" s="451">
        <v>0</v>
      </c>
      <c r="H91" s="451">
        <v>0</v>
      </c>
      <c r="I91" s="451">
        <v>0</v>
      </c>
      <c r="J91" s="451">
        <v>0</v>
      </c>
      <c r="K91" s="451">
        <v>0</v>
      </c>
      <c r="L91" s="451">
        <v>0</v>
      </c>
      <c r="M91" s="451">
        <v>0</v>
      </c>
      <c r="N91" s="451">
        <v>0</v>
      </c>
      <c r="O91" s="451">
        <v>0</v>
      </c>
      <c r="P91" s="451">
        <v>0</v>
      </c>
      <c r="Q91" s="451">
        <v>0</v>
      </c>
      <c r="R91" s="451">
        <v>0</v>
      </c>
      <c r="AB91" s="354"/>
    </row>
    <row r="92" spans="1:28" s="353" customFormat="1" ht="25.5" x14ac:dyDescent="0.2">
      <c r="A92" s="677" t="s">
        <v>504</v>
      </c>
      <c r="B92" s="355" t="s">
        <v>491</v>
      </c>
      <c r="C92" s="424">
        <f t="shared" si="25"/>
        <v>0</v>
      </c>
      <c r="D92" s="530"/>
      <c r="E92" s="451">
        <v>0</v>
      </c>
      <c r="F92" s="451">
        <v>0</v>
      </c>
      <c r="G92" s="451">
        <v>0</v>
      </c>
      <c r="H92" s="451">
        <v>0</v>
      </c>
      <c r="I92" s="451">
        <v>0</v>
      </c>
      <c r="J92" s="451">
        <v>0</v>
      </c>
      <c r="K92" s="451">
        <v>0</v>
      </c>
      <c r="L92" s="451">
        <v>0</v>
      </c>
      <c r="M92" s="451">
        <v>0</v>
      </c>
      <c r="N92" s="451">
        <v>0</v>
      </c>
      <c r="O92" s="451">
        <v>0</v>
      </c>
      <c r="P92" s="451">
        <v>0</v>
      </c>
      <c r="Q92" s="451">
        <v>0</v>
      </c>
      <c r="R92" s="451">
        <v>0</v>
      </c>
      <c r="AB92" s="354"/>
    </row>
    <row r="93" spans="1:28" s="353" customFormat="1" ht="25.5" x14ac:dyDescent="0.2">
      <c r="A93" s="677" t="s">
        <v>505</v>
      </c>
      <c r="B93" s="355" t="s">
        <v>673</v>
      </c>
      <c r="C93" s="424">
        <f t="shared" si="25"/>
        <v>0</v>
      </c>
      <c r="D93" s="530"/>
      <c r="E93" s="451">
        <v>0</v>
      </c>
      <c r="F93" s="451">
        <v>0</v>
      </c>
      <c r="G93" s="451">
        <v>0</v>
      </c>
      <c r="H93" s="451">
        <v>0</v>
      </c>
      <c r="I93" s="451">
        <v>0</v>
      </c>
      <c r="J93" s="451">
        <v>0</v>
      </c>
      <c r="K93" s="451">
        <v>0</v>
      </c>
      <c r="L93" s="451">
        <v>0</v>
      </c>
      <c r="M93" s="451">
        <v>0</v>
      </c>
      <c r="N93" s="451">
        <v>0</v>
      </c>
      <c r="O93" s="451">
        <v>0</v>
      </c>
      <c r="P93" s="451">
        <v>0</v>
      </c>
      <c r="Q93" s="451">
        <v>0</v>
      </c>
      <c r="R93" s="451">
        <v>0</v>
      </c>
      <c r="AB93" s="354"/>
    </row>
    <row r="94" spans="1:28" s="357" customFormat="1" ht="25.5" x14ac:dyDescent="0.2">
      <c r="A94" s="678"/>
      <c r="B94" s="356" t="s">
        <v>531</v>
      </c>
      <c r="C94" s="424">
        <f t="shared" si="25"/>
        <v>0</v>
      </c>
      <c r="D94" s="424">
        <f t="shared" ref="D94" si="26">SUM(D87:D93)</f>
        <v>0</v>
      </c>
      <c r="E94" s="424">
        <f>SUM(E81:E93)</f>
        <v>0</v>
      </c>
      <c r="F94" s="424">
        <f t="shared" ref="F94:R94" si="27">SUM(F81:F93)</f>
        <v>0</v>
      </c>
      <c r="G94" s="424">
        <f t="shared" si="27"/>
        <v>0</v>
      </c>
      <c r="H94" s="424">
        <f t="shared" si="27"/>
        <v>0</v>
      </c>
      <c r="I94" s="424">
        <f t="shared" si="27"/>
        <v>0</v>
      </c>
      <c r="J94" s="424">
        <f t="shared" si="27"/>
        <v>0</v>
      </c>
      <c r="K94" s="424">
        <f t="shared" si="27"/>
        <v>0</v>
      </c>
      <c r="L94" s="424">
        <f t="shared" si="27"/>
        <v>0</v>
      </c>
      <c r="M94" s="424">
        <f t="shared" si="27"/>
        <v>0</v>
      </c>
      <c r="N94" s="424">
        <f t="shared" si="27"/>
        <v>0</v>
      </c>
      <c r="O94" s="424">
        <f t="shared" si="27"/>
        <v>0</v>
      </c>
      <c r="P94" s="424">
        <f t="shared" si="27"/>
        <v>0</v>
      </c>
      <c r="Q94" s="424">
        <f t="shared" si="27"/>
        <v>0</v>
      </c>
      <c r="R94" s="424">
        <f t="shared" si="27"/>
        <v>0</v>
      </c>
      <c r="AB94" s="358"/>
    </row>
    <row r="95" spans="1:28" s="357" customFormat="1" ht="25.5" x14ac:dyDescent="0.2">
      <c r="A95" s="669"/>
      <c r="B95" s="246" t="s">
        <v>532</v>
      </c>
      <c r="C95" s="424"/>
      <c r="D95" s="424"/>
      <c r="E95" s="424"/>
      <c r="F95" s="424"/>
      <c r="G95" s="424"/>
      <c r="H95" s="424"/>
      <c r="I95" s="424"/>
      <c r="J95" s="424"/>
      <c r="K95" s="424"/>
      <c r="L95" s="424"/>
      <c r="M95" s="424"/>
      <c r="N95" s="424"/>
      <c r="O95" s="424"/>
      <c r="P95" s="424"/>
      <c r="Q95" s="424"/>
      <c r="R95" s="424"/>
      <c r="AB95" s="358"/>
    </row>
    <row r="96" spans="1:28" s="357" customFormat="1" ht="15" x14ac:dyDescent="0.2">
      <c r="A96" s="677" t="s">
        <v>498</v>
      </c>
      <c r="B96" s="355" t="s">
        <v>437</v>
      </c>
      <c r="C96" s="424">
        <f t="shared" ref="C96:C97" si="28">SUM(D96:R96)</f>
        <v>0</v>
      </c>
      <c r="D96" s="530"/>
      <c r="E96" s="451">
        <v>0</v>
      </c>
      <c r="F96" s="451">
        <v>0</v>
      </c>
      <c r="G96" s="451">
        <v>0</v>
      </c>
      <c r="H96" s="451">
        <v>0</v>
      </c>
      <c r="I96" s="451">
        <v>0</v>
      </c>
      <c r="J96" s="451">
        <v>0</v>
      </c>
      <c r="K96" s="451">
        <v>0</v>
      </c>
      <c r="L96" s="451">
        <v>0</v>
      </c>
      <c r="M96" s="451">
        <v>0</v>
      </c>
      <c r="N96" s="451">
        <v>0</v>
      </c>
      <c r="O96" s="451">
        <v>0</v>
      </c>
      <c r="P96" s="451">
        <v>0</v>
      </c>
      <c r="Q96" s="451">
        <v>0</v>
      </c>
      <c r="R96" s="451">
        <v>0</v>
      </c>
      <c r="AB96" s="358"/>
    </row>
    <row r="97" spans="1:28" s="357" customFormat="1" ht="15" x14ac:dyDescent="0.2">
      <c r="A97" s="677" t="s">
        <v>499</v>
      </c>
      <c r="B97" s="355" t="s">
        <v>492</v>
      </c>
      <c r="C97" s="424">
        <f t="shared" si="28"/>
        <v>0</v>
      </c>
      <c r="D97" s="530"/>
      <c r="E97" s="451">
        <v>0</v>
      </c>
      <c r="F97" s="451">
        <v>0</v>
      </c>
      <c r="G97" s="451">
        <v>0</v>
      </c>
      <c r="H97" s="451">
        <v>0</v>
      </c>
      <c r="I97" s="451">
        <v>0</v>
      </c>
      <c r="J97" s="451">
        <v>0</v>
      </c>
      <c r="K97" s="451">
        <v>0</v>
      </c>
      <c r="L97" s="451">
        <v>0</v>
      </c>
      <c r="M97" s="451">
        <v>0</v>
      </c>
      <c r="N97" s="451">
        <v>0</v>
      </c>
      <c r="O97" s="451">
        <v>0</v>
      </c>
      <c r="P97" s="451">
        <v>0</v>
      </c>
      <c r="Q97" s="451">
        <v>0</v>
      </c>
      <c r="R97" s="451">
        <v>0</v>
      </c>
      <c r="AB97" s="358"/>
    </row>
    <row r="98" spans="1:28" s="357" customFormat="1" ht="15" x14ac:dyDescent="0.2">
      <c r="A98" s="677" t="s">
        <v>417</v>
      </c>
      <c r="B98" s="355" t="s">
        <v>493</v>
      </c>
      <c r="C98" s="424">
        <f>SUM(D98:R98)</f>
        <v>0</v>
      </c>
      <c r="D98" s="530"/>
      <c r="E98" s="451">
        <v>0</v>
      </c>
      <c r="F98" s="451">
        <v>0</v>
      </c>
      <c r="G98" s="451">
        <v>0</v>
      </c>
      <c r="H98" s="451">
        <v>0</v>
      </c>
      <c r="I98" s="451">
        <v>0</v>
      </c>
      <c r="J98" s="451">
        <v>0</v>
      </c>
      <c r="K98" s="451">
        <v>0</v>
      </c>
      <c r="L98" s="451">
        <v>0</v>
      </c>
      <c r="M98" s="451">
        <v>0</v>
      </c>
      <c r="N98" s="451">
        <v>0</v>
      </c>
      <c r="O98" s="451">
        <v>0</v>
      </c>
      <c r="P98" s="451">
        <v>0</v>
      </c>
      <c r="Q98" s="451">
        <v>0</v>
      </c>
      <c r="R98" s="451">
        <v>0</v>
      </c>
      <c r="AB98" s="358"/>
    </row>
    <row r="99" spans="1:28" s="357" customFormat="1" ht="15" x14ac:dyDescent="0.2">
      <c r="A99" s="677" t="s">
        <v>500</v>
      </c>
      <c r="B99" s="355" t="s">
        <v>494</v>
      </c>
      <c r="C99" s="424">
        <f t="shared" ref="C99:C104" si="29">SUM(D99:R99)</f>
        <v>0</v>
      </c>
      <c r="D99" s="530"/>
      <c r="E99" s="451">
        <v>0</v>
      </c>
      <c r="F99" s="451">
        <v>0</v>
      </c>
      <c r="G99" s="451">
        <v>0</v>
      </c>
      <c r="H99" s="451">
        <v>0</v>
      </c>
      <c r="I99" s="451">
        <v>0</v>
      </c>
      <c r="J99" s="451">
        <v>0</v>
      </c>
      <c r="K99" s="451">
        <v>0</v>
      </c>
      <c r="L99" s="451">
        <v>0</v>
      </c>
      <c r="M99" s="451">
        <v>0</v>
      </c>
      <c r="N99" s="451">
        <v>0</v>
      </c>
      <c r="O99" s="451">
        <v>0</v>
      </c>
      <c r="P99" s="451">
        <v>0</v>
      </c>
      <c r="Q99" s="451">
        <v>0</v>
      </c>
      <c r="R99" s="451">
        <v>0</v>
      </c>
      <c r="AB99" s="358"/>
    </row>
    <row r="100" spans="1:28" s="357" customFormat="1" ht="15" x14ac:dyDescent="0.2">
      <c r="A100" s="677" t="s">
        <v>225</v>
      </c>
      <c r="B100" s="355" t="s">
        <v>506</v>
      </c>
      <c r="C100" s="424">
        <f t="shared" si="29"/>
        <v>0</v>
      </c>
      <c r="D100" s="530"/>
      <c r="E100" s="451">
        <v>0</v>
      </c>
      <c r="F100" s="451">
        <v>0</v>
      </c>
      <c r="G100" s="451">
        <v>0</v>
      </c>
      <c r="H100" s="451">
        <v>0</v>
      </c>
      <c r="I100" s="451">
        <v>0</v>
      </c>
      <c r="J100" s="451">
        <v>0</v>
      </c>
      <c r="K100" s="451">
        <v>0</v>
      </c>
      <c r="L100" s="451">
        <v>0</v>
      </c>
      <c r="M100" s="451">
        <v>0</v>
      </c>
      <c r="N100" s="451">
        <v>0</v>
      </c>
      <c r="O100" s="451">
        <v>0</v>
      </c>
      <c r="P100" s="451">
        <v>0</v>
      </c>
      <c r="Q100" s="451">
        <v>0</v>
      </c>
      <c r="R100" s="451">
        <v>0</v>
      </c>
      <c r="AB100" s="358"/>
    </row>
    <row r="101" spans="1:28" s="357" customFormat="1" ht="15" x14ac:dyDescent="0.2">
      <c r="A101" s="677" t="s">
        <v>226</v>
      </c>
      <c r="B101" s="355" t="s">
        <v>431</v>
      </c>
      <c r="C101" s="424">
        <f t="shared" si="29"/>
        <v>0</v>
      </c>
      <c r="D101" s="530"/>
      <c r="E101" s="451">
        <v>0</v>
      </c>
      <c r="F101" s="451">
        <v>0</v>
      </c>
      <c r="G101" s="451">
        <v>0</v>
      </c>
      <c r="H101" s="451">
        <v>0</v>
      </c>
      <c r="I101" s="451">
        <v>0</v>
      </c>
      <c r="J101" s="451">
        <v>0</v>
      </c>
      <c r="K101" s="451">
        <v>0</v>
      </c>
      <c r="L101" s="451">
        <v>0</v>
      </c>
      <c r="M101" s="451">
        <v>0</v>
      </c>
      <c r="N101" s="451">
        <v>0</v>
      </c>
      <c r="O101" s="451">
        <v>0</v>
      </c>
      <c r="P101" s="451">
        <v>0</v>
      </c>
      <c r="Q101" s="451">
        <v>0</v>
      </c>
      <c r="R101" s="451">
        <v>0</v>
      </c>
      <c r="AB101" s="358"/>
    </row>
    <row r="102" spans="1:28" s="357" customFormat="1" ht="15" x14ac:dyDescent="0.2">
      <c r="A102" s="677" t="s">
        <v>228</v>
      </c>
      <c r="B102" s="355" t="s">
        <v>252</v>
      </c>
      <c r="C102" s="424">
        <f>SUM(D102:R102)</f>
        <v>0</v>
      </c>
      <c r="D102" s="530"/>
      <c r="E102" s="451">
        <v>0</v>
      </c>
      <c r="F102" s="451">
        <v>0</v>
      </c>
      <c r="G102" s="451">
        <v>0</v>
      </c>
      <c r="H102" s="451">
        <v>0</v>
      </c>
      <c r="I102" s="451">
        <v>0</v>
      </c>
      <c r="J102" s="451">
        <v>0</v>
      </c>
      <c r="K102" s="451">
        <v>0</v>
      </c>
      <c r="L102" s="451">
        <v>0</v>
      </c>
      <c r="M102" s="451">
        <v>0</v>
      </c>
      <c r="N102" s="451">
        <v>0</v>
      </c>
      <c r="O102" s="451">
        <v>0</v>
      </c>
      <c r="P102" s="451">
        <v>0</v>
      </c>
      <c r="Q102" s="451">
        <v>0</v>
      </c>
      <c r="R102" s="451">
        <v>0</v>
      </c>
      <c r="AB102" s="358"/>
    </row>
    <row r="103" spans="1:28" s="357" customFormat="1" ht="30.75" customHeight="1" x14ac:dyDescent="0.2">
      <c r="A103" s="751" t="s">
        <v>533</v>
      </c>
      <c r="B103" s="751"/>
      <c r="C103" s="424">
        <f t="shared" si="29"/>
        <v>0</v>
      </c>
      <c r="D103" s="424">
        <f t="shared" ref="D103" si="30">SUM(D96:D102)</f>
        <v>0</v>
      </c>
      <c r="E103" s="424">
        <f>SUM(E96:E102)</f>
        <v>0</v>
      </c>
      <c r="F103" s="424">
        <f t="shared" ref="F103:R103" si="31">SUM(F96:F102)</f>
        <v>0</v>
      </c>
      <c r="G103" s="424">
        <f t="shared" si="31"/>
        <v>0</v>
      </c>
      <c r="H103" s="424">
        <f t="shared" si="31"/>
        <v>0</v>
      </c>
      <c r="I103" s="424">
        <f t="shared" si="31"/>
        <v>0</v>
      </c>
      <c r="J103" s="424">
        <f t="shared" si="31"/>
        <v>0</v>
      </c>
      <c r="K103" s="424">
        <f t="shared" si="31"/>
        <v>0</v>
      </c>
      <c r="L103" s="424">
        <f t="shared" si="31"/>
        <v>0</v>
      </c>
      <c r="M103" s="424">
        <f t="shared" si="31"/>
        <v>0</v>
      </c>
      <c r="N103" s="424">
        <f t="shared" si="31"/>
        <v>0</v>
      </c>
      <c r="O103" s="424">
        <f t="shared" si="31"/>
        <v>0</v>
      </c>
      <c r="P103" s="424">
        <f t="shared" si="31"/>
        <v>0</v>
      </c>
      <c r="Q103" s="424">
        <f t="shared" si="31"/>
        <v>0</v>
      </c>
      <c r="R103" s="424">
        <f t="shared" si="31"/>
        <v>0</v>
      </c>
      <c r="AB103" s="358"/>
    </row>
    <row r="104" spans="1:28" s="357" customFormat="1" ht="30" customHeight="1" x14ac:dyDescent="0.2">
      <c r="A104" s="751" t="s">
        <v>534</v>
      </c>
      <c r="B104" s="751"/>
      <c r="C104" s="424">
        <f t="shared" si="29"/>
        <v>0</v>
      </c>
      <c r="D104" s="424">
        <f t="shared" ref="D104" si="32">D94-D103</f>
        <v>0</v>
      </c>
      <c r="E104" s="424">
        <f>E94-E103</f>
        <v>0</v>
      </c>
      <c r="F104" s="424">
        <f t="shared" ref="F104:R104" si="33">F94-F103</f>
        <v>0</v>
      </c>
      <c r="G104" s="424">
        <f t="shared" si="33"/>
        <v>0</v>
      </c>
      <c r="H104" s="424">
        <f t="shared" si="33"/>
        <v>0</v>
      </c>
      <c r="I104" s="424">
        <f t="shared" si="33"/>
        <v>0</v>
      </c>
      <c r="J104" s="424">
        <f t="shared" si="33"/>
        <v>0</v>
      </c>
      <c r="K104" s="424">
        <f t="shared" si="33"/>
        <v>0</v>
      </c>
      <c r="L104" s="424">
        <f t="shared" si="33"/>
        <v>0</v>
      </c>
      <c r="M104" s="424">
        <f t="shared" si="33"/>
        <v>0</v>
      </c>
      <c r="N104" s="424">
        <f t="shared" si="33"/>
        <v>0</v>
      </c>
      <c r="O104" s="424">
        <f t="shared" si="33"/>
        <v>0</v>
      </c>
      <c r="P104" s="424">
        <f t="shared" si="33"/>
        <v>0</v>
      </c>
      <c r="Q104" s="424">
        <f t="shared" si="33"/>
        <v>0</v>
      </c>
      <c r="R104" s="424">
        <f t="shared" si="33"/>
        <v>0</v>
      </c>
      <c r="AB104" s="358"/>
    </row>
    <row r="105" spans="1:28" s="357" customFormat="1" ht="15" x14ac:dyDescent="0.2">
      <c r="A105" s="749" t="s">
        <v>509</v>
      </c>
      <c r="B105" s="750"/>
      <c r="C105" s="750"/>
      <c r="D105" s="750"/>
      <c r="E105" s="750"/>
      <c r="F105" s="750"/>
      <c r="G105" s="750"/>
      <c r="H105" s="750"/>
      <c r="I105" s="750"/>
      <c r="J105" s="750"/>
      <c r="K105" s="750"/>
      <c r="L105" s="750"/>
      <c r="M105" s="750"/>
      <c r="N105" s="750"/>
      <c r="O105" s="750"/>
      <c r="P105" s="750"/>
      <c r="Q105" s="750"/>
      <c r="R105" s="750"/>
      <c r="AB105" s="358"/>
    </row>
    <row r="106" spans="1:28" s="357" customFormat="1" ht="25.5" x14ac:dyDescent="0.2">
      <c r="A106" s="669"/>
      <c r="B106" s="246" t="s">
        <v>535</v>
      </c>
      <c r="C106" s="430"/>
      <c r="D106" s="430"/>
      <c r="E106" s="430"/>
      <c r="F106" s="424"/>
      <c r="G106" s="424"/>
      <c r="H106" s="424"/>
      <c r="I106" s="424"/>
      <c r="J106" s="424"/>
      <c r="K106" s="424"/>
      <c r="L106" s="424"/>
      <c r="M106" s="424"/>
      <c r="N106" s="424"/>
      <c r="O106" s="424"/>
      <c r="P106" s="424"/>
      <c r="Q106" s="424"/>
      <c r="R106" s="424"/>
      <c r="AB106" s="358"/>
    </row>
    <row r="107" spans="1:28" s="357" customFormat="1" ht="15" x14ac:dyDescent="0.2">
      <c r="A107" s="239">
        <v>1</v>
      </c>
      <c r="B107" s="243" t="s">
        <v>341</v>
      </c>
      <c r="C107" s="424">
        <f t="shared" ref="C107:C112" si="34">SUM(D107:R107)</f>
        <v>0</v>
      </c>
      <c r="D107" s="579"/>
      <c r="E107" s="441">
        <v>0</v>
      </c>
      <c r="F107" s="441">
        <v>0</v>
      </c>
      <c r="G107" s="441">
        <v>0</v>
      </c>
      <c r="H107" s="441">
        <v>0</v>
      </c>
      <c r="I107" s="441">
        <v>0</v>
      </c>
      <c r="J107" s="441">
        <v>0</v>
      </c>
      <c r="K107" s="441">
        <v>0</v>
      </c>
      <c r="L107" s="441">
        <v>0</v>
      </c>
      <c r="M107" s="441">
        <v>0</v>
      </c>
      <c r="N107" s="441">
        <v>0</v>
      </c>
      <c r="O107" s="441">
        <v>0</v>
      </c>
      <c r="P107" s="441">
        <v>0</v>
      </c>
      <c r="Q107" s="441">
        <v>0</v>
      </c>
      <c r="R107" s="441">
        <v>0</v>
      </c>
      <c r="AB107" s="358"/>
    </row>
    <row r="108" spans="1:28" s="357" customFormat="1" ht="33" customHeight="1" x14ac:dyDescent="0.2">
      <c r="A108" s="751" t="s">
        <v>536</v>
      </c>
      <c r="B108" s="751"/>
      <c r="C108" s="424">
        <f t="shared" si="34"/>
        <v>0</v>
      </c>
      <c r="D108" s="439">
        <f t="shared" ref="D108" si="35">D107</f>
        <v>0</v>
      </c>
      <c r="E108" s="439">
        <f>E107</f>
        <v>0</v>
      </c>
      <c r="F108" s="439">
        <f t="shared" ref="F108:R108" si="36">F107</f>
        <v>0</v>
      </c>
      <c r="G108" s="439">
        <f t="shared" si="36"/>
        <v>0</v>
      </c>
      <c r="H108" s="439">
        <f t="shared" si="36"/>
        <v>0</v>
      </c>
      <c r="I108" s="439">
        <f t="shared" si="36"/>
        <v>0</v>
      </c>
      <c r="J108" s="439">
        <f t="shared" si="36"/>
        <v>0</v>
      </c>
      <c r="K108" s="439">
        <f t="shared" si="36"/>
        <v>0</v>
      </c>
      <c r="L108" s="439">
        <f t="shared" si="36"/>
        <v>0</v>
      </c>
      <c r="M108" s="439">
        <f t="shared" si="36"/>
        <v>0</v>
      </c>
      <c r="N108" s="439">
        <f t="shared" si="36"/>
        <v>0</v>
      </c>
      <c r="O108" s="439">
        <f t="shared" si="36"/>
        <v>0</v>
      </c>
      <c r="P108" s="439">
        <f t="shared" si="36"/>
        <v>0</v>
      </c>
      <c r="Q108" s="439">
        <f t="shared" si="36"/>
        <v>0</v>
      </c>
      <c r="R108" s="439">
        <f t="shared" si="36"/>
        <v>0</v>
      </c>
      <c r="AB108" s="358"/>
    </row>
    <row r="109" spans="1:28" s="357" customFormat="1" ht="25.5" x14ac:dyDescent="0.2">
      <c r="A109" s="669"/>
      <c r="B109" s="246" t="s">
        <v>537</v>
      </c>
      <c r="C109" s="424">
        <f t="shared" si="34"/>
        <v>0</v>
      </c>
      <c r="D109" s="430"/>
      <c r="E109" s="430"/>
      <c r="F109" s="430"/>
      <c r="G109" s="430"/>
      <c r="H109" s="430"/>
      <c r="I109" s="430"/>
      <c r="J109" s="430"/>
      <c r="K109" s="430"/>
      <c r="L109" s="430"/>
      <c r="M109" s="430"/>
      <c r="N109" s="430"/>
      <c r="O109" s="430"/>
      <c r="P109" s="430"/>
      <c r="Q109" s="430"/>
      <c r="R109" s="430"/>
      <c r="AB109" s="358"/>
    </row>
    <row r="110" spans="1:28" s="357" customFormat="1" ht="15" x14ac:dyDescent="0.2">
      <c r="A110" s="239">
        <v>1</v>
      </c>
      <c r="B110" s="243" t="s">
        <v>510</v>
      </c>
      <c r="C110" s="424">
        <f t="shared" si="34"/>
        <v>0</v>
      </c>
      <c r="D110" s="579"/>
      <c r="E110" s="441">
        <v>0</v>
      </c>
      <c r="F110" s="441">
        <v>0</v>
      </c>
      <c r="G110" s="441">
        <v>0</v>
      </c>
      <c r="H110" s="441">
        <v>0</v>
      </c>
      <c r="I110" s="441">
        <v>0</v>
      </c>
      <c r="J110" s="441">
        <v>0</v>
      </c>
      <c r="K110" s="441">
        <v>0</v>
      </c>
      <c r="L110" s="441">
        <v>0</v>
      </c>
      <c r="M110" s="441">
        <v>0</v>
      </c>
      <c r="N110" s="441">
        <v>0</v>
      </c>
      <c r="O110" s="441">
        <v>0</v>
      </c>
      <c r="P110" s="441">
        <v>0</v>
      </c>
      <c r="Q110" s="441">
        <v>0</v>
      </c>
      <c r="R110" s="441">
        <v>0</v>
      </c>
      <c r="AB110" s="358"/>
    </row>
    <row r="111" spans="1:28" s="357" customFormat="1" ht="30.75" customHeight="1" x14ac:dyDescent="0.2">
      <c r="A111" s="751" t="s">
        <v>538</v>
      </c>
      <c r="B111" s="751"/>
      <c r="C111" s="424">
        <f t="shared" si="34"/>
        <v>0</v>
      </c>
      <c r="D111" s="439">
        <f t="shared" ref="D111" si="37">D110</f>
        <v>0</v>
      </c>
      <c r="E111" s="439">
        <f>E110</f>
        <v>0</v>
      </c>
      <c r="F111" s="439">
        <f t="shared" ref="F111:R111" si="38">F110</f>
        <v>0</v>
      </c>
      <c r="G111" s="439">
        <f t="shared" si="38"/>
        <v>0</v>
      </c>
      <c r="H111" s="439">
        <f t="shared" si="38"/>
        <v>0</v>
      </c>
      <c r="I111" s="439">
        <f t="shared" si="38"/>
        <v>0</v>
      </c>
      <c r="J111" s="439">
        <f t="shared" si="38"/>
        <v>0</v>
      </c>
      <c r="K111" s="439">
        <f t="shared" si="38"/>
        <v>0</v>
      </c>
      <c r="L111" s="439">
        <f t="shared" si="38"/>
        <v>0</v>
      </c>
      <c r="M111" s="439">
        <f t="shared" si="38"/>
        <v>0</v>
      </c>
      <c r="N111" s="439">
        <f t="shared" si="38"/>
        <v>0</v>
      </c>
      <c r="O111" s="439">
        <f t="shared" si="38"/>
        <v>0</v>
      </c>
      <c r="P111" s="439">
        <f t="shared" si="38"/>
        <v>0</v>
      </c>
      <c r="Q111" s="439">
        <f t="shared" si="38"/>
        <v>0</v>
      </c>
      <c r="R111" s="439">
        <f t="shared" si="38"/>
        <v>0</v>
      </c>
      <c r="AB111" s="358"/>
    </row>
    <row r="112" spans="1:28" s="357" customFormat="1" ht="33.75" customHeight="1" x14ac:dyDescent="0.2">
      <c r="A112" s="751" t="s">
        <v>539</v>
      </c>
      <c r="B112" s="751"/>
      <c r="C112" s="424">
        <f t="shared" si="34"/>
        <v>0</v>
      </c>
      <c r="D112" s="439">
        <f t="shared" ref="D112" si="39">D108-D111</f>
        <v>0</v>
      </c>
      <c r="E112" s="439">
        <f>E108-E111</f>
        <v>0</v>
      </c>
      <c r="F112" s="439">
        <f t="shared" ref="F112:R112" si="40">F108-F111</f>
        <v>0</v>
      </c>
      <c r="G112" s="439">
        <f t="shared" si="40"/>
        <v>0</v>
      </c>
      <c r="H112" s="439">
        <f t="shared" si="40"/>
        <v>0</v>
      </c>
      <c r="I112" s="439">
        <f t="shared" si="40"/>
        <v>0</v>
      </c>
      <c r="J112" s="439">
        <f t="shared" si="40"/>
        <v>0</v>
      </c>
      <c r="K112" s="439">
        <f t="shared" si="40"/>
        <v>0</v>
      </c>
      <c r="L112" s="439">
        <f t="shared" si="40"/>
        <v>0</v>
      </c>
      <c r="M112" s="439">
        <f t="shared" si="40"/>
        <v>0</v>
      </c>
      <c r="N112" s="439">
        <f t="shared" si="40"/>
        <v>0</v>
      </c>
      <c r="O112" s="439">
        <f t="shared" si="40"/>
        <v>0</v>
      </c>
      <c r="P112" s="439">
        <f t="shared" si="40"/>
        <v>0</v>
      </c>
      <c r="Q112" s="439">
        <f t="shared" si="40"/>
        <v>0</v>
      </c>
      <c r="R112" s="439">
        <f t="shared" si="40"/>
        <v>0</v>
      </c>
      <c r="AB112" s="358"/>
    </row>
    <row r="113" spans="1:28" s="357" customFormat="1" ht="15" x14ac:dyDescent="0.2">
      <c r="A113" s="749" t="s">
        <v>511</v>
      </c>
      <c r="B113" s="750"/>
      <c r="C113" s="750"/>
      <c r="D113" s="750"/>
      <c r="E113" s="750"/>
      <c r="F113" s="750"/>
      <c r="G113" s="750"/>
      <c r="H113" s="750"/>
      <c r="I113" s="750"/>
      <c r="J113" s="750"/>
      <c r="K113" s="750"/>
      <c r="L113" s="750"/>
      <c r="M113" s="750"/>
      <c r="N113" s="750"/>
      <c r="O113" s="750"/>
      <c r="P113" s="750"/>
      <c r="Q113" s="750"/>
      <c r="R113" s="750"/>
      <c r="AB113" s="358"/>
    </row>
    <row r="114" spans="1:28" s="357" customFormat="1" ht="15" x14ac:dyDescent="0.2">
      <c r="A114" s="669"/>
      <c r="B114" s="359" t="s">
        <v>540</v>
      </c>
      <c r="C114" s="430"/>
      <c r="D114" s="430"/>
      <c r="E114" s="430"/>
      <c r="F114" s="430"/>
      <c r="G114" s="430"/>
      <c r="H114" s="430"/>
      <c r="I114" s="430"/>
      <c r="J114" s="430"/>
      <c r="K114" s="430"/>
      <c r="L114" s="430"/>
      <c r="M114" s="430"/>
      <c r="N114" s="430"/>
      <c r="O114" s="430"/>
      <c r="P114" s="430"/>
      <c r="Q114" s="430"/>
      <c r="R114" s="430"/>
      <c r="AB114" s="358"/>
    </row>
    <row r="115" spans="1:28" s="357" customFormat="1" ht="15" x14ac:dyDescent="0.2">
      <c r="A115" s="677"/>
      <c r="B115" s="355" t="s">
        <v>496</v>
      </c>
      <c r="C115" s="424">
        <f t="shared" ref="C115:C145" si="41">SUM(D115:R115)</f>
        <v>0</v>
      </c>
      <c r="D115" s="440">
        <f t="shared" ref="D115" si="42">SUM(D116:D122)</f>
        <v>0</v>
      </c>
      <c r="E115" s="440">
        <f>SUM(E116:E122)</f>
        <v>0</v>
      </c>
      <c r="F115" s="440">
        <f t="shared" ref="F115:R115" si="43">SUM(F116:F122)</f>
        <v>0</v>
      </c>
      <c r="G115" s="440">
        <f t="shared" si="43"/>
        <v>0</v>
      </c>
      <c r="H115" s="440">
        <f t="shared" si="43"/>
        <v>0</v>
      </c>
      <c r="I115" s="440">
        <f t="shared" si="43"/>
        <v>0</v>
      </c>
      <c r="J115" s="440">
        <f t="shared" si="43"/>
        <v>0</v>
      </c>
      <c r="K115" s="440">
        <f t="shared" si="43"/>
        <v>0</v>
      </c>
      <c r="L115" s="440">
        <f t="shared" si="43"/>
        <v>0</v>
      </c>
      <c r="M115" s="440">
        <f t="shared" si="43"/>
        <v>0</v>
      </c>
      <c r="N115" s="440">
        <f t="shared" si="43"/>
        <v>0</v>
      </c>
      <c r="O115" s="440">
        <f t="shared" si="43"/>
        <v>0</v>
      </c>
      <c r="P115" s="440">
        <f t="shared" si="43"/>
        <v>0</v>
      </c>
      <c r="Q115" s="440">
        <f t="shared" si="43"/>
        <v>0</v>
      </c>
      <c r="R115" s="440">
        <f t="shared" si="43"/>
        <v>0</v>
      </c>
      <c r="AB115" s="358"/>
    </row>
    <row r="116" spans="1:28" s="357" customFormat="1" ht="15" x14ac:dyDescent="0.2">
      <c r="A116" s="677" t="s">
        <v>498</v>
      </c>
      <c r="B116" s="355" t="s">
        <v>472</v>
      </c>
      <c r="C116" s="424">
        <f t="shared" si="41"/>
        <v>0</v>
      </c>
      <c r="D116" s="578"/>
      <c r="E116" s="691">
        <v>0</v>
      </c>
      <c r="F116" s="691">
        <v>0</v>
      </c>
      <c r="G116" s="691">
        <v>0</v>
      </c>
      <c r="H116" s="691">
        <v>0</v>
      </c>
      <c r="I116" s="691">
        <v>0</v>
      </c>
      <c r="J116" s="691">
        <v>0</v>
      </c>
      <c r="K116" s="691">
        <v>0</v>
      </c>
      <c r="L116" s="691">
        <v>0</v>
      </c>
      <c r="M116" s="691">
        <v>0</v>
      </c>
      <c r="N116" s="691">
        <v>0</v>
      </c>
      <c r="O116" s="691">
        <v>0</v>
      </c>
      <c r="P116" s="691">
        <v>0</v>
      </c>
      <c r="Q116" s="691">
        <v>0</v>
      </c>
      <c r="R116" s="691">
        <v>0</v>
      </c>
      <c r="AB116" s="358"/>
    </row>
    <row r="117" spans="1:28" s="357" customFormat="1" ht="15" x14ac:dyDescent="0.2">
      <c r="A117" s="677" t="s">
        <v>499</v>
      </c>
      <c r="B117" s="355" t="s">
        <v>473</v>
      </c>
      <c r="C117" s="424">
        <f t="shared" si="41"/>
        <v>0</v>
      </c>
      <c r="D117" s="578"/>
      <c r="E117" s="691">
        <v>0</v>
      </c>
      <c r="F117" s="691">
        <v>0</v>
      </c>
      <c r="G117" s="691">
        <v>0</v>
      </c>
      <c r="H117" s="691">
        <v>0</v>
      </c>
      <c r="I117" s="691">
        <v>0</v>
      </c>
      <c r="J117" s="691">
        <v>0</v>
      </c>
      <c r="K117" s="691">
        <v>0</v>
      </c>
      <c r="L117" s="691">
        <v>0</v>
      </c>
      <c r="M117" s="691">
        <v>0</v>
      </c>
      <c r="N117" s="691">
        <v>0</v>
      </c>
      <c r="O117" s="691">
        <v>0</v>
      </c>
      <c r="P117" s="691">
        <v>0</v>
      </c>
      <c r="Q117" s="691">
        <v>0</v>
      </c>
      <c r="R117" s="691">
        <v>0</v>
      </c>
      <c r="AB117" s="358"/>
    </row>
    <row r="118" spans="1:28" s="357" customFormat="1" ht="15" x14ac:dyDescent="0.2">
      <c r="A118" s="677" t="s">
        <v>417</v>
      </c>
      <c r="B118" s="355" t="s">
        <v>474</v>
      </c>
      <c r="C118" s="424">
        <f t="shared" si="41"/>
        <v>0</v>
      </c>
      <c r="D118" s="578"/>
      <c r="E118" s="691">
        <v>0</v>
      </c>
      <c r="F118" s="691">
        <v>0</v>
      </c>
      <c r="G118" s="691">
        <v>0</v>
      </c>
      <c r="H118" s="691">
        <v>0</v>
      </c>
      <c r="I118" s="691">
        <v>0</v>
      </c>
      <c r="J118" s="691">
        <v>0</v>
      </c>
      <c r="K118" s="691">
        <v>0</v>
      </c>
      <c r="L118" s="691">
        <v>0</v>
      </c>
      <c r="M118" s="691">
        <v>0</v>
      </c>
      <c r="N118" s="691">
        <v>0</v>
      </c>
      <c r="O118" s="691">
        <v>0</v>
      </c>
      <c r="P118" s="691">
        <v>0</v>
      </c>
      <c r="Q118" s="691">
        <v>0</v>
      </c>
      <c r="R118" s="691">
        <v>0</v>
      </c>
      <c r="AB118" s="358"/>
    </row>
    <row r="119" spans="1:28" s="357" customFormat="1" ht="15" x14ac:dyDescent="0.2">
      <c r="A119" s="677" t="s">
        <v>500</v>
      </c>
      <c r="B119" s="355" t="s">
        <v>475</v>
      </c>
      <c r="C119" s="424">
        <f t="shared" si="41"/>
        <v>0</v>
      </c>
      <c r="D119" s="578"/>
      <c r="E119" s="691">
        <v>0</v>
      </c>
      <c r="F119" s="691">
        <v>0</v>
      </c>
      <c r="G119" s="691">
        <v>0</v>
      </c>
      <c r="H119" s="691">
        <v>0</v>
      </c>
      <c r="I119" s="691">
        <v>0</v>
      </c>
      <c r="J119" s="691">
        <v>0</v>
      </c>
      <c r="K119" s="691">
        <v>0</v>
      </c>
      <c r="L119" s="691">
        <v>0</v>
      </c>
      <c r="M119" s="691">
        <v>0</v>
      </c>
      <c r="N119" s="691">
        <v>0</v>
      </c>
      <c r="O119" s="691">
        <v>0</v>
      </c>
      <c r="P119" s="691">
        <v>0</v>
      </c>
      <c r="Q119" s="691">
        <v>0</v>
      </c>
      <c r="R119" s="691">
        <v>0</v>
      </c>
      <c r="AB119" s="358"/>
    </row>
    <row r="120" spans="1:28" s="357" customFormat="1" ht="15" x14ac:dyDescent="0.2">
      <c r="A120" s="677" t="s">
        <v>225</v>
      </c>
      <c r="B120" s="355" t="s">
        <v>476</v>
      </c>
      <c r="C120" s="424">
        <f t="shared" si="41"/>
        <v>0</v>
      </c>
      <c r="D120" s="578"/>
      <c r="E120" s="691">
        <v>0</v>
      </c>
      <c r="F120" s="691">
        <v>0</v>
      </c>
      <c r="G120" s="691">
        <v>0</v>
      </c>
      <c r="H120" s="691">
        <v>0</v>
      </c>
      <c r="I120" s="691">
        <v>0</v>
      </c>
      <c r="J120" s="691">
        <v>0</v>
      </c>
      <c r="K120" s="691">
        <v>0</v>
      </c>
      <c r="L120" s="691">
        <v>0</v>
      </c>
      <c r="M120" s="691">
        <v>0</v>
      </c>
      <c r="N120" s="691">
        <v>0</v>
      </c>
      <c r="O120" s="691">
        <v>0</v>
      </c>
      <c r="P120" s="691">
        <v>0</v>
      </c>
      <c r="Q120" s="691">
        <v>0</v>
      </c>
      <c r="R120" s="691">
        <v>0</v>
      </c>
      <c r="AB120" s="358"/>
    </row>
    <row r="121" spans="1:28" s="357" customFormat="1" ht="15" x14ac:dyDescent="0.2">
      <c r="A121" s="677" t="s">
        <v>226</v>
      </c>
      <c r="B121" s="355" t="s">
        <v>477</v>
      </c>
      <c r="C121" s="424">
        <f t="shared" si="41"/>
        <v>0</v>
      </c>
      <c r="D121" s="578"/>
      <c r="E121" s="691">
        <v>0</v>
      </c>
      <c r="F121" s="691">
        <v>0</v>
      </c>
      <c r="G121" s="691">
        <v>0</v>
      </c>
      <c r="H121" s="691">
        <v>0</v>
      </c>
      <c r="I121" s="691">
        <v>0</v>
      </c>
      <c r="J121" s="691">
        <v>0</v>
      </c>
      <c r="K121" s="691">
        <v>0</v>
      </c>
      <c r="L121" s="691">
        <v>0</v>
      </c>
      <c r="M121" s="691">
        <v>0</v>
      </c>
      <c r="N121" s="691">
        <v>0</v>
      </c>
      <c r="O121" s="691">
        <v>0</v>
      </c>
      <c r="P121" s="691">
        <v>0</v>
      </c>
      <c r="Q121" s="691">
        <v>0</v>
      </c>
      <c r="R121" s="691">
        <v>0</v>
      </c>
      <c r="AB121" s="358"/>
    </row>
    <row r="122" spans="1:28" s="357" customFormat="1" ht="15" x14ac:dyDescent="0.2">
      <c r="A122" s="677" t="s">
        <v>228</v>
      </c>
      <c r="B122" s="355" t="s">
        <v>478</v>
      </c>
      <c r="C122" s="424">
        <f t="shared" si="41"/>
        <v>0</v>
      </c>
      <c r="D122" s="578"/>
      <c r="E122" s="691">
        <v>0</v>
      </c>
      <c r="F122" s="691">
        <v>0</v>
      </c>
      <c r="G122" s="691">
        <v>0</v>
      </c>
      <c r="H122" s="691">
        <v>0</v>
      </c>
      <c r="I122" s="691">
        <v>0</v>
      </c>
      <c r="J122" s="691">
        <v>0</v>
      </c>
      <c r="K122" s="691">
        <v>0</v>
      </c>
      <c r="L122" s="691">
        <v>0</v>
      </c>
      <c r="M122" s="691">
        <v>0</v>
      </c>
      <c r="N122" s="691">
        <v>0</v>
      </c>
      <c r="O122" s="691">
        <v>0</v>
      </c>
      <c r="P122" s="691">
        <v>0</v>
      </c>
      <c r="Q122" s="691">
        <v>0</v>
      </c>
      <c r="R122" s="691">
        <v>0</v>
      </c>
      <c r="AB122" s="358"/>
    </row>
    <row r="123" spans="1:28" s="357" customFormat="1" ht="15" x14ac:dyDescent="0.2">
      <c r="A123" s="677" t="s">
        <v>229</v>
      </c>
      <c r="B123" s="355" t="s">
        <v>497</v>
      </c>
      <c r="C123" s="424">
        <f t="shared" si="41"/>
        <v>0</v>
      </c>
      <c r="D123" s="578"/>
      <c r="E123" s="691">
        <v>0</v>
      </c>
      <c r="F123" s="691">
        <v>0</v>
      </c>
      <c r="G123" s="691">
        <v>0</v>
      </c>
      <c r="H123" s="691">
        <v>0</v>
      </c>
      <c r="I123" s="691">
        <v>0</v>
      </c>
      <c r="J123" s="691">
        <v>0</v>
      </c>
      <c r="K123" s="691">
        <v>0</v>
      </c>
      <c r="L123" s="691">
        <v>0</v>
      </c>
      <c r="M123" s="691">
        <v>0</v>
      </c>
      <c r="N123" s="691">
        <v>0</v>
      </c>
      <c r="O123" s="691">
        <v>0</v>
      </c>
      <c r="P123" s="691">
        <v>0</v>
      </c>
      <c r="Q123" s="691">
        <v>0</v>
      </c>
      <c r="R123" s="691">
        <v>0</v>
      </c>
      <c r="AB123" s="358"/>
    </row>
    <row r="124" spans="1:28" s="357" customFormat="1" ht="15" x14ac:dyDescent="0.2">
      <c r="A124" s="677" t="s">
        <v>501</v>
      </c>
      <c r="B124" s="355" t="s">
        <v>479</v>
      </c>
      <c r="C124" s="424">
        <f t="shared" si="41"/>
        <v>0</v>
      </c>
      <c r="D124" s="578"/>
      <c r="E124" s="691">
        <v>0</v>
      </c>
      <c r="F124" s="691">
        <v>0</v>
      </c>
      <c r="G124" s="691">
        <v>0</v>
      </c>
      <c r="H124" s="691">
        <v>0</v>
      </c>
      <c r="I124" s="691">
        <v>0</v>
      </c>
      <c r="J124" s="691">
        <v>0</v>
      </c>
      <c r="K124" s="691">
        <v>0</v>
      </c>
      <c r="L124" s="691">
        <v>0</v>
      </c>
      <c r="M124" s="691">
        <v>0</v>
      </c>
      <c r="N124" s="691">
        <v>0</v>
      </c>
      <c r="O124" s="691">
        <v>0</v>
      </c>
      <c r="P124" s="691">
        <v>0</v>
      </c>
      <c r="Q124" s="691">
        <v>0</v>
      </c>
      <c r="R124" s="691">
        <v>0</v>
      </c>
      <c r="AB124" s="358"/>
    </row>
    <row r="125" spans="1:28" s="357" customFormat="1" ht="30" customHeight="1" x14ac:dyDescent="0.2">
      <c r="A125" s="669"/>
      <c r="B125" s="249" t="s">
        <v>541</v>
      </c>
      <c r="C125" s="424">
        <f t="shared" si="41"/>
        <v>0</v>
      </c>
      <c r="D125" s="439">
        <f t="shared" ref="D125" si="44">SUM(D116:D124)</f>
        <v>0</v>
      </c>
      <c r="E125" s="439">
        <f>SUM(E116:E124)</f>
        <v>0</v>
      </c>
      <c r="F125" s="439">
        <f t="shared" ref="F125:R125" si="45">SUM(F116:F124)</f>
        <v>0</v>
      </c>
      <c r="G125" s="439">
        <f t="shared" si="45"/>
        <v>0</v>
      </c>
      <c r="H125" s="439">
        <f t="shared" si="45"/>
        <v>0</v>
      </c>
      <c r="I125" s="439">
        <f t="shared" si="45"/>
        <v>0</v>
      </c>
      <c r="J125" s="439">
        <f t="shared" si="45"/>
        <v>0</v>
      </c>
      <c r="K125" s="439">
        <f t="shared" si="45"/>
        <v>0</v>
      </c>
      <c r="L125" s="439">
        <f t="shared" si="45"/>
        <v>0</v>
      </c>
      <c r="M125" s="439">
        <f t="shared" si="45"/>
        <v>0</v>
      </c>
      <c r="N125" s="439">
        <f t="shared" si="45"/>
        <v>0</v>
      </c>
      <c r="O125" s="439">
        <f t="shared" si="45"/>
        <v>0</v>
      </c>
      <c r="P125" s="439">
        <f t="shared" si="45"/>
        <v>0</v>
      </c>
      <c r="Q125" s="439">
        <f t="shared" si="45"/>
        <v>0</v>
      </c>
      <c r="R125" s="439">
        <f t="shared" si="45"/>
        <v>0</v>
      </c>
      <c r="AB125" s="358"/>
    </row>
    <row r="126" spans="1:28" s="357" customFormat="1" ht="15" x14ac:dyDescent="0.2">
      <c r="A126" s="248"/>
      <c r="B126" s="359" t="s">
        <v>542</v>
      </c>
      <c r="C126" s="424">
        <f t="shared" si="41"/>
        <v>0</v>
      </c>
      <c r="D126" s="439"/>
      <c r="E126" s="439"/>
      <c r="F126" s="439"/>
      <c r="G126" s="439"/>
      <c r="H126" s="439"/>
      <c r="I126" s="439"/>
      <c r="J126" s="439"/>
      <c r="K126" s="439"/>
      <c r="L126" s="439"/>
      <c r="M126" s="439"/>
      <c r="N126" s="439"/>
      <c r="O126" s="439"/>
      <c r="P126" s="439"/>
      <c r="Q126" s="439"/>
      <c r="R126" s="439"/>
      <c r="AB126" s="358"/>
    </row>
    <row r="127" spans="1:28" s="357" customFormat="1" ht="15" x14ac:dyDescent="0.2">
      <c r="A127" s="677" t="s">
        <v>498</v>
      </c>
      <c r="B127" s="355" t="s">
        <v>437</v>
      </c>
      <c r="C127" s="424">
        <f t="shared" si="41"/>
        <v>0</v>
      </c>
      <c r="D127" s="578"/>
      <c r="E127" s="450">
        <v>0</v>
      </c>
      <c r="F127" s="450">
        <v>0</v>
      </c>
      <c r="G127" s="450">
        <v>0</v>
      </c>
      <c r="H127" s="450">
        <v>0</v>
      </c>
      <c r="I127" s="450">
        <v>0</v>
      </c>
      <c r="J127" s="450">
        <v>0</v>
      </c>
      <c r="K127" s="450">
        <v>0</v>
      </c>
      <c r="L127" s="450">
        <v>0</v>
      </c>
      <c r="M127" s="450">
        <v>0</v>
      </c>
      <c r="N127" s="450">
        <v>0</v>
      </c>
      <c r="O127" s="450">
        <v>0</v>
      </c>
      <c r="P127" s="450">
        <v>0</v>
      </c>
      <c r="Q127" s="450">
        <v>0</v>
      </c>
      <c r="R127" s="450">
        <v>0</v>
      </c>
      <c r="AB127" s="358"/>
    </row>
    <row r="128" spans="1:28" s="357" customFormat="1" ht="15" x14ac:dyDescent="0.2">
      <c r="A128" s="677" t="s">
        <v>499</v>
      </c>
      <c r="B128" s="355" t="s">
        <v>438</v>
      </c>
      <c r="C128" s="424">
        <f t="shared" si="41"/>
        <v>0</v>
      </c>
      <c r="D128" s="578"/>
      <c r="E128" s="450">
        <v>0</v>
      </c>
      <c r="F128" s="450">
        <v>0</v>
      </c>
      <c r="G128" s="450">
        <v>0</v>
      </c>
      <c r="H128" s="450">
        <v>0</v>
      </c>
      <c r="I128" s="450">
        <v>0</v>
      </c>
      <c r="J128" s="450">
        <v>0</v>
      </c>
      <c r="K128" s="450">
        <v>0</v>
      </c>
      <c r="L128" s="450">
        <v>0</v>
      </c>
      <c r="M128" s="450">
        <v>0</v>
      </c>
      <c r="N128" s="450">
        <v>0</v>
      </c>
      <c r="O128" s="450">
        <v>0</v>
      </c>
      <c r="P128" s="450">
        <v>0</v>
      </c>
      <c r="Q128" s="450">
        <v>0</v>
      </c>
      <c r="R128" s="450">
        <v>0</v>
      </c>
      <c r="AB128" s="358"/>
    </row>
    <row r="129" spans="1:28" s="357" customFormat="1" ht="15" x14ac:dyDescent="0.2">
      <c r="A129" s="677" t="s">
        <v>417</v>
      </c>
      <c r="B129" s="355" t="s">
        <v>507</v>
      </c>
      <c r="C129" s="424">
        <f t="shared" si="41"/>
        <v>0</v>
      </c>
      <c r="D129" s="578"/>
      <c r="E129" s="450">
        <v>0</v>
      </c>
      <c r="F129" s="450">
        <v>0</v>
      </c>
      <c r="G129" s="450">
        <v>0</v>
      </c>
      <c r="H129" s="450">
        <v>0</v>
      </c>
      <c r="I129" s="450">
        <v>0</v>
      </c>
      <c r="J129" s="450">
        <v>0</v>
      </c>
      <c r="K129" s="450">
        <v>0</v>
      </c>
      <c r="L129" s="450">
        <v>0</v>
      </c>
      <c r="M129" s="450">
        <v>0</v>
      </c>
      <c r="N129" s="450">
        <v>0</v>
      </c>
      <c r="O129" s="450">
        <v>0</v>
      </c>
      <c r="P129" s="450">
        <v>0</v>
      </c>
      <c r="Q129" s="450">
        <v>0</v>
      </c>
      <c r="R129" s="450">
        <v>0</v>
      </c>
      <c r="AB129" s="358"/>
    </row>
    <row r="130" spans="1:28" s="357" customFormat="1" ht="15" x14ac:dyDescent="0.2">
      <c r="A130" s="677" t="s">
        <v>500</v>
      </c>
      <c r="B130" s="355" t="s">
        <v>439</v>
      </c>
      <c r="C130" s="424">
        <f t="shared" si="41"/>
        <v>0</v>
      </c>
      <c r="D130" s="578"/>
      <c r="E130" s="450">
        <v>0</v>
      </c>
      <c r="F130" s="450">
        <v>0</v>
      </c>
      <c r="G130" s="450">
        <v>0</v>
      </c>
      <c r="H130" s="450">
        <v>0</v>
      </c>
      <c r="I130" s="450">
        <v>0</v>
      </c>
      <c r="J130" s="450">
        <v>0</v>
      </c>
      <c r="K130" s="450">
        <v>0</v>
      </c>
      <c r="L130" s="450">
        <v>0</v>
      </c>
      <c r="M130" s="450">
        <v>0</v>
      </c>
      <c r="N130" s="450">
        <v>0</v>
      </c>
      <c r="O130" s="450">
        <v>0</v>
      </c>
      <c r="P130" s="450">
        <v>0</v>
      </c>
      <c r="Q130" s="450">
        <v>0</v>
      </c>
      <c r="R130" s="450">
        <v>0</v>
      </c>
      <c r="AB130" s="358"/>
    </row>
    <row r="131" spans="1:28" s="357" customFormat="1" ht="15" x14ac:dyDescent="0.2">
      <c r="A131" s="677" t="s">
        <v>225</v>
      </c>
      <c r="B131" s="355" t="s">
        <v>251</v>
      </c>
      <c r="C131" s="424">
        <f t="shared" si="41"/>
        <v>0</v>
      </c>
      <c r="D131" s="578"/>
      <c r="E131" s="450">
        <v>0</v>
      </c>
      <c r="F131" s="450">
        <v>0</v>
      </c>
      <c r="G131" s="450">
        <v>0</v>
      </c>
      <c r="H131" s="450">
        <v>0</v>
      </c>
      <c r="I131" s="450">
        <v>0</v>
      </c>
      <c r="J131" s="450">
        <v>0</v>
      </c>
      <c r="K131" s="450">
        <v>0</v>
      </c>
      <c r="L131" s="450">
        <v>0</v>
      </c>
      <c r="M131" s="450">
        <v>0</v>
      </c>
      <c r="N131" s="450">
        <v>0</v>
      </c>
      <c r="O131" s="450">
        <v>0</v>
      </c>
      <c r="P131" s="450">
        <v>0</v>
      </c>
      <c r="Q131" s="450">
        <v>0</v>
      </c>
      <c r="R131" s="450">
        <v>0</v>
      </c>
      <c r="AB131" s="358"/>
    </row>
    <row r="132" spans="1:28" s="357" customFormat="1" ht="15" x14ac:dyDescent="0.2">
      <c r="A132" s="677" t="s">
        <v>226</v>
      </c>
      <c r="B132" s="355" t="s">
        <v>430</v>
      </c>
      <c r="C132" s="424">
        <f t="shared" si="41"/>
        <v>0</v>
      </c>
      <c r="D132" s="578"/>
      <c r="E132" s="450">
        <v>0</v>
      </c>
      <c r="F132" s="450">
        <v>0</v>
      </c>
      <c r="G132" s="450">
        <v>0</v>
      </c>
      <c r="H132" s="450">
        <v>0</v>
      </c>
      <c r="I132" s="450">
        <v>0</v>
      </c>
      <c r="J132" s="450">
        <v>0</v>
      </c>
      <c r="K132" s="450">
        <v>0</v>
      </c>
      <c r="L132" s="450">
        <v>0</v>
      </c>
      <c r="M132" s="450">
        <v>0</v>
      </c>
      <c r="N132" s="450">
        <v>0</v>
      </c>
      <c r="O132" s="450">
        <v>0</v>
      </c>
      <c r="P132" s="450">
        <v>0</v>
      </c>
      <c r="Q132" s="450">
        <v>0</v>
      </c>
      <c r="R132" s="450">
        <v>0</v>
      </c>
      <c r="AB132" s="358"/>
    </row>
    <row r="133" spans="1:28" s="357" customFormat="1" ht="15" x14ac:dyDescent="0.2">
      <c r="A133" s="677" t="s">
        <v>228</v>
      </c>
      <c r="B133" s="355" t="s">
        <v>431</v>
      </c>
      <c r="C133" s="424">
        <f t="shared" si="41"/>
        <v>0</v>
      </c>
      <c r="D133" s="578"/>
      <c r="E133" s="450">
        <v>0</v>
      </c>
      <c r="F133" s="450">
        <v>0</v>
      </c>
      <c r="G133" s="450">
        <v>0</v>
      </c>
      <c r="H133" s="450">
        <v>0</v>
      </c>
      <c r="I133" s="450">
        <v>0</v>
      </c>
      <c r="J133" s="450">
        <v>0</v>
      </c>
      <c r="K133" s="450">
        <v>0</v>
      </c>
      <c r="L133" s="450">
        <v>0</v>
      </c>
      <c r="M133" s="450">
        <v>0</v>
      </c>
      <c r="N133" s="450">
        <v>0</v>
      </c>
      <c r="O133" s="450">
        <v>0</v>
      </c>
      <c r="P133" s="450">
        <v>0</v>
      </c>
      <c r="Q133" s="450">
        <v>0</v>
      </c>
      <c r="R133" s="450">
        <v>0</v>
      </c>
      <c r="AB133" s="358"/>
    </row>
    <row r="134" spans="1:28" s="357" customFormat="1" ht="15" x14ac:dyDescent="0.2">
      <c r="A134" s="677" t="s">
        <v>229</v>
      </c>
      <c r="B134" s="355" t="s">
        <v>495</v>
      </c>
      <c r="C134" s="424">
        <f t="shared" si="41"/>
        <v>0</v>
      </c>
      <c r="D134" s="440">
        <f t="shared" ref="D134" si="46">D135+D136</f>
        <v>0</v>
      </c>
      <c r="E134" s="440">
        <f>E135+E136</f>
        <v>0</v>
      </c>
      <c r="F134" s="440">
        <f t="shared" ref="F134:R134" si="47">F135+F136</f>
        <v>0</v>
      </c>
      <c r="G134" s="440">
        <f t="shared" si="47"/>
        <v>0</v>
      </c>
      <c r="H134" s="440">
        <f t="shared" si="47"/>
        <v>0</v>
      </c>
      <c r="I134" s="440">
        <f t="shared" si="47"/>
        <v>0</v>
      </c>
      <c r="J134" s="440">
        <f t="shared" si="47"/>
        <v>0</v>
      </c>
      <c r="K134" s="440">
        <f t="shared" si="47"/>
        <v>0</v>
      </c>
      <c r="L134" s="440">
        <f t="shared" si="47"/>
        <v>0</v>
      </c>
      <c r="M134" s="440">
        <f t="shared" si="47"/>
        <v>0</v>
      </c>
      <c r="N134" s="440">
        <f t="shared" si="47"/>
        <v>0</v>
      </c>
      <c r="O134" s="440">
        <f t="shared" si="47"/>
        <v>0</v>
      </c>
      <c r="P134" s="440">
        <f t="shared" si="47"/>
        <v>0</v>
      </c>
      <c r="Q134" s="440">
        <f t="shared" si="47"/>
        <v>0</v>
      </c>
      <c r="R134" s="440">
        <f t="shared" si="47"/>
        <v>0</v>
      </c>
      <c r="AB134" s="358"/>
    </row>
    <row r="135" spans="1:28" s="357" customFormat="1" ht="15.75" customHeight="1" x14ac:dyDescent="0.2">
      <c r="A135" s="677"/>
      <c r="B135" s="242" t="s">
        <v>565</v>
      </c>
      <c r="C135" s="424">
        <f>SUM(D135:R135)</f>
        <v>0</v>
      </c>
      <c r="D135" s="530"/>
      <c r="E135" s="450">
        <v>0</v>
      </c>
      <c r="F135" s="450">
        <v>0</v>
      </c>
      <c r="G135" s="450">
        <v>0</v>
      </c>
      <c r="H135" s="450">
        <v>0</v>
      </c>
      <c r="I135" s="450">
        <v>0</v>
      </c>
      <c r="J135" s="450">
        <v>0</v>
      </c>
      <c r="K135" s="450">
        <v>0</v>
      </c>
      <c r="L135" s="450">
        <v>0</v>
      </c>
      <c r="M135" s="450">
        <v>0</v>
      </c>
      <c r="N135" s="450">
        <v>0</v>
      </c>
      <c r="O135" s="450">
        <v>0</v>
      </c>
      <c r="P135" s="450">
        <v>0</v>
      </c>
      <c r="Q135" s="450">
        <v>0</v>
      </c>
      <c r="R135" s="450">
        <v>0</v>
      </c>
      <c r="AB135" s="358"/>
    </row>
    <row r="136" spans="1:28" s="357" customFormat="1" ht="15" x14ac:dyDescent="0.2">
      <c r="A136" s="677"/>
      <c r="B136" s="242" t="s">
        <v>580</v>
      </c>
      <c r="C136" s="424">
        <f t="shared" si="41"/>
        <v>0</v>
      </c>
      <c r="D136" s="530"/>
      <c r="E136" s="450">
        <v>0</v>
      </c>
      <c r="F136" s="450">
        <v>0</v>
      </c>
      <c r="G136" s="450">
        <v>0</v>
      </c>
      <c r="H136" s="450">
        <v>0</v>
      </c>
      <c r="I136" s="450">
        <v>0</v>
      </c>
      <c r="J136" s="450">
        <v>0</v>
      </c>
      <c r="K136" s="450">
        <v>0</v>
      </c>
      <c r="L136" s="450">
        <v>0</v>
      </c>
      <c r="M136" s="450">
        <v>0</v>
      </c>
      <c r="N136" s="450">
        <v>0</v>
      </c>
      <c r="O136" s="450">
        <v>0</v>
      </c>
      <c r="P136" s="450">
        <v>0</v>
      </c>
      <c r="Q136" s="450">
        <v>0</v>
      </c>
      <c r="R136" s="450">
        <v>0</v>
      </c>
      <c r="AB136" s="358"/>
    </row>
    <row r="137" spans="1:28" s="357" customFormat="1" ht="15" x14ac:dyDescent="0.2">
      <c r="A137" s="677" t="s">
        <v>501</v>
      </c>
      <c r="B137" s="355" t="s">
        <v>529</v>
      </c>
      <c r="C137" s="424">
        <f t="shared" si="41"/>
        <v>0</v>
      </c>
      <c r="D137" s="579"/>
      <c r="E137" s="450">
        <v>0</v>
      </c>
      <c r="F137" s="450">
        <v>0</v>
      </c>
      <c r="G137" s="450">
        <v>0</v>
      </c>
      <c r="H137" s="450">
        <v>0</v>
      </c>
      <c r="I137" s="450">
        <v>0</v>
      </c>
      <c r="J137" s="450">
        <v>0</v>
      </c>
      <c r="K137" s="450">
        <v>0</v>
      </c>
      <c r="L137" s="450">
        <v>0</v>
      </c>
      <c r="M137" s="450">
        <v>0</v>
      </c>
      <c r="N137" s="450">
        <v>0</v>
      </c>
      <c r="O137" s="450">
        <v>0</v>
      </c>
      <c r="P137" s="450">
        <v>0</v>
      </c>
      <c r="Q137" s="450">
        <v>0</v>
      </c>
      <c r="R137" s="450">
        <v>0</v>
      </c>
      <c r="AB137" s="358"/>
    </row>
    <row r="138" spans="1:28" s="357" customFormat="1" ht="15" x14ac:dyDescent="0.2">
      <c r="A138" s="678"/>
      <c r="B138" s="240" t="s">
        <v>441</v>
      </c>
      <c r="C138" s="424">
        <f t="shared" si="41"/>
        <v>0</v>
      </c>
      <c r="D138" s="530"/>
      <c r="E138" s="450">
        <v>0</v>
      </c>
      <c r="F138" s="450">
        <v>0</v>
      </c>
      <c r="G138" s="450">
        <v>0</v>
      </c>
      <c r="H138" s="450">
        <v>0</v>
      </c>
      <c r="I138" s="450">
        <v>0</v>
      </c>
      <c r="J138" s="450">
        <v>0</v>
      </c>
      <c r="K138" s="450">
        <v>0</v>
      </c>
      <c r="L138" s="450">
        <v>0</v>
      </c>
      <c r="M138" s="450">
        <v>0</v>
      </c>
      <c r="N138" s="450">
        <v>0</v>
      </c>
      <c r="O138" s="450">
        <v>0</v>
      </c>
      <c r="P138" s="450">
        <v>0</v>
      </c>
      <c r="Q138" s="450">
        <v>0</v>
      </c>
      <c r="R138" s="450">
        <v>0</v>
      </c>
      <c r="AB138" s="358"/>
    </row>
    <row r="139" spans="1:28" s="357" customFormat="1" ht="25.5" x14ac:dyDescent="0.2">
      <c r="A139" s="248"/>
      <c r="B139" s="249" t="s">
        <v>543</v>
      </c>
      <c r="C139" s="424">
        <f t="shared" si="41"/>
        <v>0</v>
      </c>
      <c r="D139" s="442">
        <f>SUM(D127:D134)+D137</f>
        <v>0</v>
      </c>
      <c r="E139" s="442">
        <f>SUM(E127:E134)+E137</f>
        <v>0</v>
      </c>
      <c r="F139" s="442">
        <f t="shared" ref="F139:R139" si="48">SUM(F127:F134)+F137</f>
        <v>0</v>
      </c>
      <c r="G139" s="442">
        <f t="shared" si="48"/>
        <v>0</v>
      </c>
      <c r="H139" s="442">
        <f t="shared" si="48"/>
        <v>0</v>
      </c>
      <c r="I139" s="442">
        <f t="shared" si="48"/>
        <v>0</v>
      </c>
      <c r="J139" s="442">
        <f t="shared" si="48"/>
        <v>0</v>
      </c>
      <c r="K139" s="442">
        <f t="shared" si="48"/>
        <v>0</v>
      </c>
      <c r="L139" s="442">
        <f t="shared" si="48"/>
        <v>0</v>
      </c>
      <c r="M139" s="442">
        <f t="shared" si="48"/>
        <v>0</v>
      </c>
      <c r="N139" s="442">
        <f t="shared" si="48"/>
        <v>0</v>
      </c>
      <c r="O139" s="442">
        <f t="shared" si="48"/>
        <v>0</v>
      </c>
      <c r="P139" s="442">
        <f t="shared" si="48"/>
        <v>0</v>
      </c>
      <c r="Q139" s="442">
        <f t="shared" si="48"/>
        <v>0</v>
      </c>
      <c r="R139" s="442">
        <f t="shared" si="48"/>
        <v>0</v>
      </c>
      <c r="AB139" s="358"/>
    </row>
    <row r="140" spans="1:28" s="357" customFormat="1" ht="15" x14ac:dyDescent="0.2">
      <c r="A140" s="677"/>
      <c r="B140" s="355" t="s">
        <v>440</v>
      </c>
      <c r="C140" s="424">
        <f t="shared" si="41"/>
        <v>0</v>
      </c>
      <c r="D140" s="579"/>
      <c r="E140" s="450">
        <v>0</v>
      </c>
      <c r="F140" s="450">
        <v>0</v>
      </c>
      <c r="G140" s="450">
        <v>0</v>
      </c>
      <c r="H140" s="450">
        <v>0</v>
      </c>
      <c r="I140" s="450">
        <v>0</v>
      </c>
      <c r="J140" s="450">
        <v>0</v>
      </c>
      <c r="K140" s="450">
        <v>0</v>
      </c>
      <c r="L140" s="450">
        <v>0</v>
      </c>
      <c r="M140" s="450">
        <v>0</v>
      </c>
      <c r="N140" s="450">
        <v>0</v>
      </c>
      <c r="O140" s="450">
        <v>0</v>
      </c>
      <c r="P140" s="450">
        <v>0</v>
      </c>
      <c r="Q140" s="450">
        <v>0</v>
      </c>
      <c r="R140" s="450">
        <v>0</v>
      </c>
      <c r="AB140" s="358"/>
    </row>
    <row r="141" spans="1:28" s="357" customFormat="1" ht="15" x14ac:dyDescent="0.2">
      <c r="A141" s="669"/>
      <c r="B141" s="247" t="s">
        <v>544</v>
      </c>
      <c r="C141" s="424">
        <f t="shared" si="41"/>
        <v>0</v>
      </c>
      <c r="D141" s="439">
        <f t="shared" ref="D141" si="49">D139+D140</f>
        <v>0</v>
      </c>
      <c r="E141" s="439">
        <f>E139+E140</f>
        <v>0</v>
      </c>
      <c r="F141" s="439">
        <f t="shared" ref="F141:R141" si="50">F139+F140</f>
        <v>0</v>
      </c>
      <c r="G141" s="439">
        <f t="shared" si="50"/>
        <v>0</v>
      </c>
      <c r="H141" s="439">
        <f t="shared" si="50"/>
        <v>0</v>
      </c>
      <c r="I141" s="439">
        <f t="shared" si="50"/>
        <v>0</v>
      </c>
      <c r="J141" s="439">
        <f t="shared" si="50"/>
        <v>0</v>
      </c>
      <c r="K141" s="439">
        <f t="shared" si="50"/>
        <v>0</v>
      </c>
      <c r="L141" s="439">
        <f t="shared" si="50"/>
        <v>0</v>
      </c>
      <c r="M141" s="439">
        <f t="shared" si="50"/>
        <v>0</v>
      </c>
      <c r="N141" s="439">
        <f t="shared" si="50"/>
        <v>0</v>
      </c>
      <c r="O141" s="439">
        <f t="shared" si="50"/>
        <v>0</v>
      </c>
      <c r="P141" s="439">
        <f t="shared" si="50"/>
        <v>0</v>
      </c>
      <c r="Q141" s="439">
        <f t="shared" si="50"/>
        <v>0</v>
      </c>
      <c r="R141" s="439">
        <f t="shared" si="50"/>
        <v>0</v>
      </c>
      <c r="AB141" s="358"/>
    </row>
    <row r="142" spans="1:28" s="357" customFormat="1" ht="26.25" customHeight="1" x14ac:dyDescent="0.2">
      <c r="A142" s="669"/>
      <c r="B142" s="247" t="s">
        <v>545</v>
      </c>
      <c r="C142" s="424">
        <f t="shared" si="41"/>
        <v>0</v>
      </c>
      <c r="D142" s="439">
        <f t="shared" ref="D142" si="51">D125-D141</f>
        <v>0</v>
      </c>
      <c r="E142" s="439">
        <f>E125-E141</f>
        <v>0</v>
      </c>
      <c r="F142" s="439">
        <f t="shared" ref="F142" si="52">F125-F141</f>
        <v>0</v>
      </c>
      <c r="G142" s="439">
        <f t="shared" ref="G142" si="53">G125-G141</f>
        <v>0</v>
      </c>
      <c r="H142" s="439">
        <f t="shared" ref="H142" si="54">H125-H141</f>
        <v>0</v>
      </c>
      <c r="I142" s="439">
        <f t="shared" ref="I142" si="55">I125-I141</f>
        <v>0</v>
      </c>
      <c r="J142" s="439">
        <f t="shared" ref="J142" si="56">J125-J141</f>
        <v>0</v>
      </c>
      <c r="K142" s="439">
        <f t="shared" ref="K142" si="57">K125-K141</f>
        <v>0</v>
      </c>
      <c r="L142" s="439">
        <f t="shared" ref="L142" si="58">L125-L141</f>
        <v>0</v>
      </c>
      <c r="M142" s="439">
        <f t="shared" ref="M142" si="59">M125-M141</f>
        <v>0</v>
      </c>
      <c r="N142" s="439">
        <f t="shared" ref="N142" si="60">N125-N141</f>
        <v>0</v>
      </c>
      <c r="O142" s="439">
        <f t="shared" ref="O142" si="61">O125-O141</f>
        <v>0</v>
      </c>
      <c r="P142" s="439">
        <f t="shared" ref="P142" si="62">P125-P141</f>
        <v>0</v>
      </c>
      <c r="Q142" s="439">
        <f t="shared" ref="Q142" si="63">Q125-Q141</f>
        <v>0</v>
      </c>
      <c r="R142" s="439">
        <f t="shared" ref="R142" si="64">R125-R141</f>
        <v>0</v>
      </c>
      <c r="AB142" s="358"/>
    </row>
    <row r="143" spans="1:28" s="357" customFormat="1" ht="39.75" customHeight="1" x14ac:dyDescent="0.2">
      <c r="A143" s="669"/>
      <c r="B143" s="249" t="s">
        <v>567</v>
      </c>
      <c r="C143" s="424">
        <f t="shared" si="41"/>
        <v>0</v>
      </c>
      <c r="D143" s="439">
        <f>D94+D108+D125</f>
        <v>0</v>
      </c>
      <c r="E143" s="439">
        <f>E94+E108+E125</f>
        <v>0</v>
      </c>
      <c r="F143" s="439">
        <f>F94+F108+F125</f>
        <v>0</v>
      </c>
      <c r="G143" s="439">
        <f t="shared" ref="G143:R143" si="65">G94+G108+G125</f>
        <v>0</v>
      </c>
      <c r="H143" s="439">
        <f t="shared" si="65"/>
        <v>0</v>
      </c>
      <c r="I143" s="439">
        <f t="shared" si="65"/>
        <v>0</v>
      </c>
      <c r="J143" s="439">
        <f t="shared" si="65"/>
        <v>0</v>
      </c>
      <c r="K143" s="439">
        <f t="shared" si="65"/>
        <v>0</v>
      </c>
      <c r="L143" s="439">
        <f t="shared" si="65"/>
        <v>0</v>
      </c>
      <c r="M143" s="439">
        <f t="shared" si="65"/>
        <v>0</v>
      </c>
      <c r="N143" s="439">
        <f t="shared" si="65"/>
        <v>0</v>
      </c>
      <c r="O143" s="439">
        <f t="shared" si="65"/>
        <v>0</v>
      </c>
      <c r="P143" s="439">
        <f t="shared" si="65"/>
        <v>0</v>
      </c>
      <c r="Q143" s="439">
        <f t="shared" si="65"/>
        <v>0</v>
      </c>
      <c r="R143" s="439">
        <f t="shared" si="65"/>
        <v>0</v>
      </c>
      <c r="AB143" s="358"/>
    </row>
    <row r="144" spans="1:28" s="357" customFormat="1" ht="35.25" customHeight="1" x14ac:dyDescent="0.2">
      <c r="A144" s="669"/>
      <c r="B144" s="249" t="s">
        <v>568</v>
      </c>
      <c r="C144" s="424">
        <f t="shared" si="41"/>
        <v>0</v>
      </c>
      <c r="D144" s="439">
        <f>D103+D111+D141</f>
        <v>0</v>
      </c>
      <c r="E144" s="439">
        <f>E103+E111+E141</f>
        <v>0</v>
      </c>
      <c r="F144" s="439">
        <f t="shared" ref="F144:R144" si="66">F103+F111+F141</f>
        <v>0</v>
      </c>
      <c r="G144" s="439">
        <f t="shared" si="66"/>
        <v>0</v>
      </c>
      <c r="H144" s="439">
        <f t="shared" si="66"/>
        <v>0</v>
      </c>
      <c r="I144" s="439">
        <f t="shared" si="66"/>
        <v>0</v>
      </c>
      <c r="J144" s="439">
        <f t="shared" si="66"/>
        <v>0</v>
      </c>
      <c r="K144" s="439">
        <f t="shared" si="66"/>
        <v>0</v>
      </c>
      <c r="L144" s="439">
        <f t="shared" si="66"/>
        <v>0</v>
      </c>
      <c r="M144" s="439">
        <f t="shared" si="66"/>
        <v>0</v>
      </c>
      <c r="N144" s="439">
        <f t="shared" si="66"/>
        <v>0</v>
      </c>
      <c r="O144" s="439">
        <f t="shared" si="66"/>
        <v>0</v>
      </c>
      <c r="P144" s="439">
        <f t="shared" si="66"/>
        <v>0</v>
      </c>
      <c r="Q144" s="439">
        <f t="shared" si="66"/>
        <v>0</v>
      </c>
      <c r="R144" s="439">
        <f t="shared" si="66"/>
        <v>0</v>
      </c>
      <c r="AB144" s="358"/>
    </row>
    <row r="145" spans="1:28" s="357" customFormat="1" ht="33" customHeight="1" x14ac:dyDescent="0.2">
      <c r="A145" s="678"/>
      <c r="B145" s="356" t="s">
        <v>546</v>
      </c>
      <c r="C145" s="424">
        <f t="shared" si="41"/>
        <v>0</v>
      </c>
      <c r="D145" s="424">
        <f>D104+D112+D142</f>
        <v>0</v>
      </c>
      <c r="E145" s="424">
        <f t="shared" ref="E145" si="67">E104+E112+E142</f>
        <v>0</v>
      </c>
      <c r="F145" s="424">
        <f t="shared" ref="F145" si="68">F104+F112+F142</f>
        <v>0</v>
      </c>
      <c r="G145" s="424">
        <f t="shared" ref="G145" si="69">G104+G112+G142</f>
        <v>0</v>
      </c>
      <c r="H145" s="424">
        <f t="shared" ref="H145" si="70">H104+H112+H142</f>
        <v>0</v>
      </c>
      <c r="I145" s="424">
        <f t="shared" ref="I145" si="71">I104+I112+I142</f>
        <v>0</v>
      </c>
      <c r="J145" s="424">
        <f t="shared" ref="J145" si="72">J104+J112+J142</f>
        <v>0</v>
      </c>
      <c r="K145" s="424">
        <f t="shared" ref="K145" si="73">K104+K112+K142</f>
        <v>0</v>
      </c>
      <c r="L145" s="424">
        <f t="shared" ref="L145" si="74">L104+L112+L142</f>
        <v>0</v>
      </c>
      <c r="M145" s="424">
        <f t="shared" ref="M145" si="75">M104+M112+M142</f>
        <v>0</v>
      </c>
      <c r="N145" s="424">
        <f t="shared" ref="N145" si="76">N104+N112+N142</f>
        <v>0</v>
      </c>
      <c r="O145" s="424">
        <f t="shared" ref="O145" si="77">O104+O112+O142</f>
        <v>0</v>
      </c>
      <c r="P145" s="424">
        <f t="shared" ref="P145" si="78">P104+P112+P142</f>
        <v>0</v>
      </c>
      <c r="Q145" s="424">
        <f t="shared" ref="Q145" si="79">Q104+Q112+Q142</f>
        <v>0</v>
      </c>
      <c r="R145" s="424">
        <f t="shared" ref="R145" si="80">R104+R112+R142</f>
        <v>0</v>
      </c>
      <c r="AB145" s="358"/>
    </row>
    <row r="146" spans="1:28" s="681" customFormat="1" ht="14.25" customHeight="1" x14ac:dyDescent="0.2">
      <c r="A146" s="84"/>
      <c r="B146" s="679"/>
      <c r="C146" s="431"/>
      <c r="D146" s="431"/>
      <c r="E146" s="431"/>
      <c r="F146" s="431"/>
      <c r="G146" s="431"/>
      <c r="H146" s="431"/>
      <c r="I146" s="682"/>
      <c r="J146" s="683"/>
      <c r="K146" s="682"/>
      <c r="L146" s="682"/>
      <c r="M146" s="682"/>
      <c r="N146" s="682"/>
      <c r="O146" s="431"/>
      <c r="P146" s="431"/>
      <c r="Q146" s="431"/>
      <c r="R146" s="431"/>
    </row>
    <row r="147" spans="1:28" s="681" customFormat="1" ht="14.25" customHeight="1" x14ac:dyDescent="0.2">
      <c r="A147" s="84"/>
      <c r="B147" s="679"/>
      <c r="C147" s="431"/>
      <c r="D147" s="431"/>
      <c r="E147" s="431"/>
      <c r="F147" s="431"/>
      <c r="G147" s="431"/>
      <c r="H147" s="431"/>
      <c r="I147" s="682"/>
      <c r="J147" s="63"/>
      <c r="K147" s="682"/>
      <c r="L147" s="682"/>
      <c r="M147" s="682"/>
      <c r="N147" s="682"/>
      <c r="O147" s="431"/>
      <c r="P147" s="431"/>
      <c r="Q147" s="431"/>
      <c r="R147" s="431"/>
    </row>
    <row r="148" spans="1:28" s="350" customFormat="1" ht="14.25" customHeight="1" x14ac:dyDescent="0.2">
      <c r="A148" s="675"/>
      <c r="B148" s="754" t="s">
        <v>728</v>
      </c>
      <c r="C148" s="755"/>
      <c r="D148" s="755"/>
      <c r="E148" s="755"/>
      <c r="F148" s="755"/>
      <c r="G148" s="755"/>
      <c r="H148" s="755"/>
      <c r="I148" s="755"/>
      <c r="J148" s="755"/>
      <c r="K148" s="755"/>
      <c r="L148" s="755"/>
      <c r="M148" s="755"/>
      <c r="N148" s="755"/>
      <c r="O148" s="437"/>
      <c r="P148" s="437"/>
      <c r="Q148" s="437"/>
      <c r="R148" s="437"/>
      <c r="AB148" s="351"/>
    </row>
    <row r="149" spans="1:28" s="448" customFormat="1" ht="15" x14ac:dyDescent="0.2">
      <c r="A149" s="676"/>
      <c r="B149" s="446" t="s">
        <v>78</v>
      </c>
      <c r="C149" s="452" t="s">
        <v>69</v>
      </c>
      <c r="D149" s="452">
        <v>0</v>
      </c>
      <c r="E149" s="452">
        <v>1</v>
      </c>
      <c r="F149" s="452">
        <v>2</v>
      </c>
      <c r="G149" s="452">
        <v>3</v>
      </c>
      <c r="H149" s="452">
        <v>4</v>
      </c>
      <c r="I149" s="452">
        <v>5</v>
      </c>
      <c r="J149" s="452">
        <v>6</v>
      </c>
      <c r="K149" s="452">
        <v>7</v>
      </c>
      <c r="L149" s="452">
        <v>8</v>
      </c>
      <c r="M149" s="452">
        <v>9</v>
      </c>
      <c r="N149" s="452">
        <v>10</v>
      </c>
      <c r="O149" s="452">
        <v>11</v>
      </c>
      <c r="P149" s="452">
        <v>12</v>
      </c>
      <c r="Q149" s="452">
        <v>13</v>
      </c>
      <c r="R149" s="452">
        <v>14</v>
      </c>
      <c r="AB149" s="449"/>
    </row>
    <row r="150" spans="1:28" s="353" customFormat="1" ht="15" x14ac:dyDescent="0.2">
      <c r="A150" s="749" t="s">
        <v>508</v>
      </c>
      <c r="B150" s="750"/>
      <c r="C150" s="750"/>
      <c r="D150" s="750"/>
      <c r="E150" s="750"/>
      <c r="F150" s="750"/>
      <c r="G150" s="750"/>
      <c r="H150" s="750"/>
      <c r="I150" s="750"/>
      <c r="J150" s="750"/>
      <c r="K150" s="750"/>
      <c r="L150" s="750"/>
      <c r="M150" s="750"/>
      <c r="N150" s="750"/>
      <c r="O150" s="750"/>
      <c r="P150" s="750"/>
      <c r="Q150" s="750"/>
      <c r="R150" s="750"/>
      <c r="AB150" s="354"/>
    </row>
    <row r="151" spans="1:28" s="353" customFormat="1" ht="25.5" x14ac:dyDescent="0.2">
      <c r="A151" s="669"/>
      <c r="B151" s="246" t="s">
        <v>547</v>
      </c>
      <c r="C151" s="424"/>
      <c r="D151" s="424"/>
      <c r="E151" s="424"/>
      <c r="F151" s="424"/>
      <c r="G151" s="424"/>
      <c r="H151" s="424"/>
      <c r="I151" s="424"/>
      <c r="J151" s="424"/>
      <c r="K151" s="424"/>
      <c r="L151" s="424"/>
      <c r="M151" s="424"/>
      <c r="N151" s="424"/>
      <c r="O151" s="424"/>
      <c r="P151" s="424"/>
      <c r="Q151" s="424"/>
      <c r="R151" s="424"/>
      <c r="AB151" s="354"/>
    </row>
    <row r="152" spans="1:28" s="353" customFormat="1" ht="25.5" x14ac:dyDescent="0.2">
      <c r="A152" s="684" t="s">
        <v>498</v>
      </c>
      <c r="B152" s="362" t="s">
        <v>480</v>
      </c>
      <c r="C152" s="424">
        <f>SUM(D152:R152)</f>
        <v>0</v>
      </c>
      <c r="D152" s="424">
        <f t="shared" ref="D152:R171" si="81">-D10+D81</f>
        <v>0</v>
      </c>
      <c r="E152" s="424">
        <f t="shared" si="81"/>
        <v>0</v>
      </c>
      <c r="F152" s="424">
        <f t="shared" si="81"/>
        <v>0</v>
      </c>
      <c r="G152" s="424">
        <f t="shared" si="81"/>
        <v>0</v>
      </c>
      <c r="H152" s="424">
        <f t="shared" si="81"/>
        <v>0</v>
      </c>
      <c r="I152" s="424">
        <f t="shared" si="81"/>
        <v>0</v>
      </c>
      <c r="J152" s="424">
        <f t="shared" si="81"/>
        <v>0</v>
      </c>
      <c r="K152" s="424">
        <f t="shared" si="81"/>
        <v>0</v>
      </c>
      <c r="L152" s="424">
        <f t="shared" si="81"/>
        <v>0</v>
      </c>
      <c r="M152" s="424">
        <f t="shared" si="81"/>
        <v>0</v>
      </c>
      <c r="N152" s="424">
        <f t="shared" si="81"/>
        <v>0</v>
      </c>
      <c r="O152" s="424">
        <f t="shared" si="81"/>
        <v>0</v>
      </c>
      <c r="P152" s="424">
        <f t="shared" si="81"/>
        <v>0</v>
      </c>
      <c r="Q152" s="424">
        <f t="shared" si="81"/>
        <v>0</v>
      </c>
      <c r="R152" s="424">
        <f t="shared" si="81"/>
        <v>0</v>
      </c>
      <c r="AB152" s="354"/>
    </row>
    <row r="153" spans="1:28" s="353" customFormat="1" ht="25.5" x14ac:dyDescent="0.2">
      <c r="A153" s="684" t="s">
        <v>499</v>
      </c>
      <c r="B153" s="362" t="s">
        <v>481</v>
      </c>
      <c r="C153" s="424">
        <f t="shared" ref="C153:C165" si="82">SUM(D153:R153)</f>
        <v>0</v>
      </c>
      <c r="D153" s="424">
        <f t="shared" si="81"/>
        <v>0</v>
      </c>
      <c r="E153" s="424">
        <f t="shared" si="81"/>
        <v>0</v>
      </c>
      <c r="F153" s="424">
        <f t="shared" si="81"/>
        <v>0</v>
      </c>
      <c r="G153" s="424">
        <f t="shared" si="81"/>
        <v>0</v>
      </c>
      <c r="H153" s="424">
        <f t="shared" si="81"/>
        <v>0</v>
      </c>
      <c r="I153" s="424">
        <f t="shared" si="81"/>
        <v>0</v>
      </c>
      <c r="J153" s="424">
        <f t="shared" si="81"/>
        <v>0</v>
      </c>
      <c r="K153" s="424">
        <f t="shared" si="81"/>
        <v>0</v>
      </c>
      <c r="L153" s="424">
        <f t="shared" si="81"/>
        <v>0</v>
      </c>
      <c r="M153" s="424">
        <f t="shared" si="81"/>
        <v>0</v>
      </c>
      <c r="N153" s="424">
        <f t="shared" si="81"/>
        <v>0</v>
      </c>
      <c r="O153" s="424">
        <f t="shared" si="81"/>
        <v>0</v>
      </c>
      <c r="P153" s="424">
        <f t="shared" si="81"/>
        <v>0</v>
      </c>
      <c r="Q153" s="424">
        <f t="shared" si="81"/>
        <v>0</v>
      </c>
      <c r="R153" s="424">
        <f t="shared" si="81"/>
        <v>0</v>
      </c>
      <c r="AB153" s="354"/>
    </row>
    <row r="154" spans="1:28" s="353" customFormat="1" ht="15" x14ac:dyDescent="0.2">
      <c r="A154" s="684" t="s">
        <v>417</v>
      </c>
      <c r="B154" s="362" t="s">
        <v>482</v>
      </c>
      <c r="C154" s="424">
        <f t="shared" si="82"/>
        <v>0</v>
      </c>
      <c r="D154" s="424">
        <f t="shared" si="81"/>
        <v>0</v>
      </c>
      <c r="E154" s="424">
        <f t="shared" si="81"/>
        <v>0</v>
      </c>
      <c r="F154" s="424">
        <f t="shared" si="81"/>
        <v>0</v>
      </c>
      <c r="G154" s="424">
        <f t="shared" si="81"/>
        <v>0</v>
      </c>
      <c r="H154" s="424">
        <f t="shared" si="81"/>
        <v>0</v>
      </c>
      <c r="I154" s="424">
        <f t="shared" si="81"/>
        <v>0</v>
      </c>
      <c r="J154" s="424">
        <f t="shared" si="81"/>
        <v>0</v>
      </c>
      <c r="K154" s="424">
        <f t="shared" si="81"/>
        <v>0</v>
      </c>
      <c r="L154" s="424">
        <f t="shared" si="81"/>
        <v>0</v>
      </c>
      <c r="M154" s="424">
        <f t="shared" si="81"/>
        <v>0</v>
      </c>
      <c r="N154" s="424">
        <f t="shared" si="81"/>
        <v>0</v>
      </c>
      <c r="O154" s="424">
        <f t="shared" si="81"/>
        <v>0</v>
      </c>
      <c r="P154" s="424">
        <f t="shared" si="81"/>
        <v>0</v>
      </c>
      <c r="Q154" s="424">
        <f t="shared" si="81"/>
        <v>0</v>
      </c>
      <c r="R154" s="424">
        <f t="shared" si="81"/>
        <v>0</v>
      </c>
      <c r="AB154" s="354"/>
    </row>
    <row r="155" spans="1:28" s="353" customFormat="1" ht="15" x14ac:dyDescent="0.2">
      <c r="A155" s="684" t="s">
        <v>500</v>
      </c>
      <c r="B155" s="362" t="s">
        <v>483</v>
      </c>
      <c r="C155" s="424">
        <f t="shared" si="82"/>
        <v>0</v>
      </c>
      <c r="D155" s="424">
        <f t="shared" si="81"/>
        <v>0</v>
      </c>
      <c r="E155" s="424">
        <f t="shared" si="81"/>
        <v>0</v>
      </c>
      <c r="F155" s="424">
        <f t="shared" si="81"/>
        <v>0</v>
      </c>
      <c r="G155" s="424">
        <f t="shared" si="81"/>
        <v>0</v>
      </c>
      <c r="H155" s="424">
        <f t="shared" si="81"/>
        <v>0</v>
      </c>
      <c r="I155" s="424">
        <f t="shared" si="81"/>
        <v>0</v>
      </c>
      <c r="J155" s="424">
        <f t="shared" si="81"/>
        <v>0</v>
      </c>
      <c r="K155" s="424">
        <f t="shared" si="81"/>
        <v>0</v>
      </c>
      <c r="L155" s="424">
        <f t="shared" si="81"/>
        <v>0</v>
      </c>
      <c r="M155" s="424">
        <f t="shared" si="81"/>
        <v>0</v>
      </c>
      <c r="N155" s="424">
        <f t="shared" si="81"/>
        <v>0</v>
      </c>
      <c r="O155" s="424">
        <f t="shared" si="81"/>
        <v>0</v>
      </c>
      <c r="P155" s="424">
        <f t="shared" si="81"/>
        <v>0</v>
      </c>
      <c r="Q155" s="424">
        <f t="shared" si="81"/>
        <v>0</v>
      </c>
      <c r="R155" s="424">
        <f t="shared" si="81"/>
        <v>0</v>
      </c>
      <c r="AB155" s="354"/>
    </row>
    <row r="156" spans="1:28" s="353" customFormat="1" ht="25.5" x14ac:dyDescent="0.2">
      <c r="A156" s="684" t="s">
        <v>225</v>
      </c>
      <c r="B156" s="362" t="s">
        <v>484</v>
      </c>
      <c r="C156" s="424">
        <f t="shared" si="82"/>
        <v>0</v>
      </c>
      <c r="D156" s="424">
        <f t="shared" si="81"/>
        <v>0</v>
      </c>
      <c r="E156" s="424">
        <f t="shared" si="81"/>
        <v>0</v>
      </c>
      <c r="F156" s="424">
        <f t="shared" si="81"/>
        <v>0</v>
      </c>
      <c r="G156" s="424">
        <f t="shared" si="81"/>
        <v>0</v>
      </c>
      <c r="H156" s="424">
        <f t="shared" si="81"/>
        <v>0</v>
      </c>
      <c r="I156" s="424">
        <f t="shared" si="81"/>
        <v>0</v>
      </c>
      <c r="J156" s="424">
        <f t="shared" si="81"/>
        <v>0</v>
      </c>
      <c r="K156" s="424">
        <f t="shared" si="81"/>
        <v>0</v>
      </c>
      <c r="L156" s="424">
        <f t="shared" si="81"/>
        <v>0</v>
      </c>
      <c r="M156" s="424">
        <f t="shared" si="81"/>
        <v>0</v>
      </c>
      <c r="N156" s="424">
        <f t="shared" si="81"/>
        <v>0</v>
      </c>
      <c r="O156" s="424">
        <f t="shared" si="81"/>
        <v>0</v>
      </c>
      <c r="P156" s="424">
        <f t="shared" si="81"/>
        <v>0</v>
      </c>
      <c r="Q156" s="424">
        <f t="shared" si="81"/>
        <v>0</v>
      </c>
      <c r="R156" s="424">
        <f t="shared" si="81"/>
        <v>0</v>
      </c>
      <c r="AB156" s="354"/>
    </row>
    <row r="157" spans="1:28" s="353" customFormat="1" ht="25.5" x14ac:dyDescent="0.2">
      <c r="A157" s="684" t="s">
        <v>226</v>
      </c>
      <c r="B157" s="362" t="s">
        <v>485</v>
      </c>
      <c r="C157" s="424">
        <f t="shared" si="82"/>
        <v>0</v>
      </c>
      <c r="D157" s="424">
        <f t="shared" si="81"/>
        <v>0</v>
      </c>
      <c r="E157" s="424">
        <f t="shared" si="81"/>
        <v>0</v>
      </c>
      <c r="F157" s="424">
        <f t="shared" si="81"/>
        <v>0</v>
      </c>
      <c r="G157" s="424">
        <f t="shared" si="81"/>
        <v>0</v>
      </c>
      <c r="H157" s="424">
        <f t="shared" si="81"/>
        <v>0</v>
      </c>
      <c r="I157" s="424">
        <f t="shared" si="81"/>
        <v>0</v>
      </c>
      <c r="J157" s="424">
        <f t="shared" si="81"/>
        <v>0</v>
      </c>
      <c r="K157" s="424">
        <f t="shared" si="81"/>
        <v>0</v>
      </c>
      <c r="L157" s="424">
        <f t="shared" si="81"/>
        <v>0</v>
      </c>
      <c r="M157" s="424">
        <f t="shared" si="81"/>
        <v>0</v>
      </c>
      <c r="N157" s="424">
        <f t="shared" si="81"/>
        <v>0</v>
      </c>
      <c r="O157" s="424">
        <f t="shared" si="81"/>
        <v>0</v>
      </c>
      <c r="P157" s="424">
        <f t="shared" si="81"/>
        <v>0</v>
      </c>
      <c r="Q157" s="424">
        <f t="shared" si="81"/>
        <v>0</v>
      </c>
      <c r="R157" s="424">
        <f t="shared" si="81"/>
        <v>0</v>
      </c>
      <c r="AB157" s="354"/>
    </row>
    <row r="158" spans="1:28" s="353" customFormat="1" ht="15" x14ac:dyDescent="0.2">
      <c r="A158" s="684" t="s">
        <v>228</v>
      </c>
      <c r="B158" s="362" t="s">
        <v>486</v>
      </c>
      <c r="C158" s="424">
        <f t="shared" si="82"/>
        <v>0</v>
      </c>
      <c r="D158" s="424">
        <f t="shared" si="81"/>
        <v>0</v>
      </c>
      <c r="E158" s="424">
        <f t="shared" si="81"/>
        <v>0</v>
      </c>
      <c r="F158" s="424">
        <f t="shared" si="81"/>
        <v>0</v>
      </c>
      <c r="G158" s="424">
        <f t="shared" si="81"/>
        <v>0</v>
      </c>
      <c r="H158" s="424">
        <f t="shared" si="81"/>
        <v>0</v>
      </c>
      <c r="I158" s="424">
        <f t="shared" si="81"/>
        <v>0</v>
      </c>
      <c r="J158" s="424">
        <f t="shared" si="81"/>
        <v>0</v>
      </c>
      <c r="K158" s="424">
        <f t="shared" si="81"/>
        <v>0</v>
      </c>
      <c r="L158" s="424">
        <f t="shared" si="81"/>
        <v>0</v>
      </c>
      <c r="M158" s="424">
        <f t="shared" si="81"/>
        <v>0</v>
      </c>
      <c r="N158" s="424">
        <f t="shared" si="81"/>
        <v>0</v>
      </c>
      <c r="O158" s="424">
        <f t="shared" si="81"/>
        <v>0</v>
      </c>
      <c r="P158" s="424">
        <f t="shared" si="81"/>
        <v>0</v>
      </c>
      <c r="Q158" s="424">
        <f t="shared" si="81"/>
        <v>0</v>
      </c>
      <c r="R158" s="424">
        <f t="shared" si="81"/>
        <v>0</v>
      </c>
      <c r="AB158" s="354"/>
    </row>
    <row r="159" spans="1:28" s="353" customFormat="1" ht="25.5" x14ac:dyDescent="0.2">
      <c r="A159" s="684" t="s">
        <v>229</v>
      </c>
      <c r="B159" s="362" t="s">
        <v>487</v>
      </c>
      <c r="C159" s="424">
        <f t="shared" si="82"/>
        <v>0</v>
      </c>
      <c r="D159" s="424">
        <f t="shared" si="81"/>
        <v>0</v>
      </c>
      <c r="E159" s="424">
        <f t="shared" si="81"/>
        <v>0</v>
      </c>
      <c r="F159" s="424">
        <f t="shared" si="81"/>
        <v>0</v>
      </c>
      <c r="G159" s="424">
        <f t="shared" si="81"/>
        <v>0</v>
      </c>
      <c r="H159" s="424">
        <f t="shared" si="81"/>
        <v>0</v>
      </c>
      <c r="I159" s="424">
        <f t="shared" si="81"/>
        <v>0</v>
      </c>
      <c r="J159" s="424">
        <f t="shared" si="81"/>
        <v>0</v>
      </c>
      <c r="K159" s="424">
        <f t="shared" si="81"/>
        <v>0</v>
      </c>
      <c r="L159" s="424">
        <f t="shared" si="81"/>
        <v>0</v>
      </c>
      <c r="M159" s="424">
        <f t="shared" si="81"/>
        <v>0</v>
      </c>
      <c r="N159" s="424">
        <f t="shared" si="81"/>
        <v>0</v>
      </c>
      <c r="O159" s="424">
        <f t="shared" si="81"/>
        <v>0</v>
      </c>
      <c r="P159" s="424">
        <f t="shared" si="81"/>
        <v>0</v>
      </c>
      <c r="Q159" s="424">
        <f t="shared" si="81"/>
        <v>0</v>
      </c>
      <c r="R159" s="424">
        <f t="shared" si="81"/>
        <v>0</v>
      </c>
      <c r="AB159" s="354"/>
    </row>
    <row r="160" spans="1:28" s="353" customFormat="1" ht="25.5" x14ac:dyDescent="0.2">
      <c r="A160" s="684" t="s">
        <v>501</v>
      </c>
      <c r="B160" s="362" t="s">
        <v>488</v>
      </c>
      <c r="C160" s="424">
        <f t="shared" si="82"/>
        <v>0</v>
      </c>
      <c r="D160" s="424">
        <f t="shared" si="81"/>
        <v>0</v>
      </c>
      <c r="E160" s="424">
        <f t="shared" si="81"/>
        <v>0</v>
      </c>
      <c r="F160" s="424">
        <f t="shared" si="81"/>
        <v>0</v>
      </c>
      <c r="G160" s="424">
        <f t="shared" si="81"/>
        <v>0</v>
      </c>
      <c r="H160" s="424">
        <f t="shared" si="81"/>
        <v>0</v>
      </c>
      <c r="I160" s="424">
        <f t="shared" si="81"/>
        <v>0</v>
      </c>
      <c r="J160" s="424">
        <f t="shared" si="81"/>
        <v>0</v>
      </c>
      <c r="K160" s="424">
        <f t="shared" si="81"/>
        <v>0</v>
      </c>
      <c r="L160" s="424">
        <f t="shared" si="81"/>
        <v>0</v>
      </c>
      <c r="M160" s="424">
        <f t="shared" si="81"/>
        <v>0</v>
      </c>
      <c r="N160" s="424">
        <f t="shared" si="81"/>
        <v>0</v>
      </c>
      <c r="O160" s="424">
        <f t="shared" si="81"/>
        <v>0</v>
      </c>
      <c r="P160" s="424">
        <f t="shared" si="81"/>
        <v>0</v>
      </c>
      <c r="Q160" s="424">
        <f t="shared" si="81"/>
        <v>0</v>
      </c>
      <c r="R160" s="424">
        <f t="shared" si="81"/>
        <v>0</v>
      </c>
      <c r="AB160" s="354"/>
    </row>
    <row r="161" spans="1:28" s="353" customFormat="1" ht="51" x14ac:dyDescent="0.2">
      <c r="A161" s="684" t="s">
        <v>502</v>
      </c>
      <c r="B161" s="362" t="s">
        <v>489</v>
      </c>
      <c r="C161" s="424">
        <f t="shared" si="82"/>
        <v>0</v>
      </c>
      <c r="D161" s="424">
        <f t="shared" si="81"/>
        <v>0</v>
      </c>
      <c r="E161" s="424">
        <f t="shared" si="81"/>
        <v>0</v>
      </c>
      <c r="F161" s="424">
        <f t="shared" si="81"/>
        <v>0</v>
      </c>
      <c r="G161" s="424">
        <f t="shared" si="81"/>
        <v>0</v>
      </c>
      <c r="H161" s="424">
        <f t="shared" si="81"/>
        <v>0</v>
      </c>
      <c r="I161" s="424">
        <f t="shared" si="81"/>
        <v>0</v>
      </c>
      <c r="J161" s="424">
        <f t="shared" si="81"/>
        <v>0</v>
      </c>
      <c r="K161" s="424">
        <f t="shared" si="81"/>
        <v>0</v>
      </c>
      <c r="L161" s="424">
        <f t="shared" si="81"/>
        <v>0</v>
      </c>
      <c r="M161" s="424">
        <f t="shared" si="81"/>
        <v>0</v>
      </c>
      <c r="N161" s="424">
        <f t="shared" si="81"/>
        <v>0</v>
      </c>
      <c r="O161" s="424">
        <f t="shared" si="81"/>
        <v>0</v>
      </c>
      <c r="P161" s="424">
        <f t="shared" si="81"/>
        <v>0</v>
      </c>
      <c r="Q161" s="424">
        <f t="shared" si="81"/>
        <v>0</v>
      </c>
      <c r="R161" s="424">
        <f t="shared" si="81"/>
        <v>0</v>
      </c>
      <c r="AB161" s="354"/>
    </row>
    <row r="162" spans="1:28" s="353" customFormat="1" ht="15" x14ac:dyDescent="0.2">
      <c r="A162" s="684" t="s">
        <v>503</v>
      </c>
      <c r="B162" s="362" t="s">
        <v>490</v>
      </c>
      <c r="C162" s="424">
        <f t="shared" si="82"/>
        <v>0</v>
      </c>
      <c r="D162" s="424">
        <f t="shared" si="81"/>
        <v>0</v>
      </c>
      <c r="E162" s="424">
        <f t="shared" si="81"/>
        <v>0</v>
      </c>
      <c r="F162" s="424">
        <f t="shared" si="81"/>
        <v>0</v>
      </c>
      <c r="G162" s="424">
        <f t="shared" si="81"/>
        <v>0</v>
      </c>
      <c r="H162" s="424">
        <f t="shared" si="81"/>
        <v>0</v>
      </c>
      <c r="I162" s="424">
        <f t="shared" si="81"/>
        <v>0</v>
      </c>
      <c r="J162" s="424">
        <f t="shared" si="81"/>
        <v>0</v>
      </c>
      <c r="K162" s="424">
        <f t="shared" si="81"/>
        <v>0</v>
      </c>
      <c r="L162" s="424">
        <f t="shared" si="81"/>
        <v>0</v>
      </c>
      <c r="M162" s="424">
        <f t="shared" si="81"/>
        <v>0</v>
      </c>
      <c r="N162" s="424">
        <f t="shared" si="81"/>
        <v>0</v>
      </c>
      <c r="O162" s="424">
        <f t="shared" si="81"/>
        <v>0</v>
      </c>
      <c r="P162" s="424">
        <f t="shared" si="81"/>
        <v>0</v>
      </c>
      <c r="Q162" s="424">
        <f t="shared" si="81"/>
        <v>0</v>
      </c>
      <c r="R162" s="424">
        <f t="shared" si="81"/>
        <v>0</v>
      </c>
      <c r="AB162" s="354"/>
    </row>
    <row r="163" spans="1:28" s="353" customFormat="1" ht="25.5" x14ac:dyDescent="0.2">
      <c r="A163" s="684" t="s">
        <v>504</v>
      </c>
      <c r="B163" s="667" t="s">
        <v>491</v>
      </c>
      <c r="C163" s="424">
        <f t="shared" si="82"/>
        <v>0</v>
      </c>
      <c r="D163" s="424">
        <f t="shared" si="81"/>
        <v>0</v>
      </c>
      <c r="E163" s="424">
        <f t="shared" si="81"/>
        <v>0</v>
      </c>
      <c r="F163" s="424">
        <f t="shared" si="81"/>
        <v>0</v>
      </c>
      <c r="G163" s="424">
        <f t="shared" si="81"/>
        <v>0</v>
      </c>
      <c r="H163" s="424">
        <f t="shared" si="81"/>
        <v>0</v>
      </c>
      <c r="I163" s="424">
        <f t="shared" si="81"/>
        <v>0</v>
      </c>
      <c r="J163" s="424">
        <f t="shared" si="81"/>
        <v>0</v>
      </c>
      <c r="K163" s="424">
        <f t="shared" si="81"/>
        <v>0</v>
      </c>
      <c r="L163" s="424">
        <f t="shared" si="81"/>
        <v>0</v>
      </c>
      <c r="M163" s="424">
        <f t="shared" si="81"/>
        <v>0</v>
      </c>
      <c r="N163" s="424">
        <f t="shared" si="81"/>
        <v>0</v>
      </c>
      <c r="O163" s="424">
        <f t="shared" si="81"/>
        <v>0</v>
      </c>
      <c r="P163" s="424">
        <f t="shared" si="81"/>
        <v>0</v>
      </c>
      <c r="Q163" s="424">
        <f t="shared" si="81"/>
        <v>0</v>
      </c>
      <c r="R163" s="424">
        <f t="shared" si="81"/>
        <v>0</v>
      </c>
      <c r="AB163" s="354"/>
    </row>
    <row r="164" spans="1:28" s="353" customFormat="1" ht="25.5" x14ac:dyDescent="0.2">
      <c r="A164" s="684" t="s">
        <v>505</v>
      </c>
      <c r="B164" s="362" t="s">
        <v>673</v>
      </c>
      <c r="C164" s="424">
        <f t="shared" si="82"/>
        <v>0</v>
      </c>
      <c r="D164" s="424">
        <f t="shared" si="81"/>
        <v>0</v>
      </c>
      <c r="E164" s="424">
        <f t="shared" si="81"/>
        <v>0</v>
      </c>
      <c r="F164" s="424">
        <f t="shared" si="81"/>
        <v>0</v>
      </c>
      <c r="G164" s="424">
        <f t="shared" si="81"/>
        <v>0</v>
      </c>
      <c r="H164" s="424">
        <f t="shared" si="81"/>
        <v>0</v>
      </c>
      <c r="I164" s="424">
        <f t="shared" si="81"/>
        <v>0</v>
      </c>
      <c r="J164" s="424">
        <f t="shared" si="81"/>
        <v>0</v>
      </c>
      <c r="K164" s="424">
        <f t="shared" si="81"/>
        <v>0</v>
      </c>
      <c r="L164" s="424">
        <f t="shared" si="81"/>
        <v>0</v>
      </c>
      <c r="M164" s="424">
        <f t="shared" si="81"/>
        <v>0</v>
      </c>
      <c r="N164" s="424">
        <f t="shared" si="81"/>
        <v>0</v>
      </c>
      <c r="O164" s="424">
        <f t="shared" si="81"/>
        <v>0</v>
      </c>
      <c r="P164" s="424">
        <f t="shared" si="81"/>
        <v>0</v>
      </c>
      <c r="Q164" s="424">
        <f t="shared" si="81"/>
        <v>0</v>
      </c>
      <c r="R164" s="424">
        <f t="shared" si="81"/>
        <v>0</v>
      </c>
      <c r="AB164" s="354"/>
    </row>
    <row r="165" spans="1:28" s="357" customFormat="1" ht="25.5" x14ac:dyDescent="0.2">
      <c r="A165" s="685"/>
      <c r="B165" s="356" t="s">
        <v>548</v>
      </c>
      <c r="C165" s="424">
        <f t="shared" si="82"/>
        <v>0</v>
      </c>
      <c r="D165" s="424">
        <f t="shared" si="81"/>
        <v>0</v>
      </c>
      <c r="E165" s="424">
        <f t="shared" si="81"/>
        <v>0</v>
      </c>
      <c r="F165" s="424">
        <f t="shared" si="81"/>
        <v>0</v>
      </c>
      <c r="G165" s="424">
        <f t="shared" si="81"/>
        <v>0</v>
      </c>
      <c r="H165" s="424">
        <f t="shared" si="81"/>
        <v>0</v>
      </c>
      <c r="I165" s="424">
        <f t="shared" si="81"/>
        <v>0</v>
      </c>
      <c r="J165" s="424">
        <f t="shared" si="81"/>
        <v>0</v>
      </c>
      <c r="K165" s="424">
        <f t="shared" si="81"/>
        <v>0</v>
      </c>
      <c r="L165" s="424">
        <f t="shared" si="81"/>
        <v>0</v>
      </c>
      <c r="M165" s="424">
        <f t="shared" si="81"/>
        <v>0</v>
      </c>
      <c r="N165" s="424">
        <f t="shared" si="81"/>
        <v>0</v>
      </c>
      <c r="O165" s="424">
        <f t="shared" si="81"/>
        <v>0</v>
      </c>
      <c r="P165" s="424">
        <f t="shared" si="81"/>
        <v>0</v>
      </c>
      <c r="Q165" s="424">
        <f t="shared" si="81"/>
        <v>0</v>
      </c>
      <c r="R165" s="424">
        <f t="shared" si="81"/>
        <v>0</v>
      </c>
      <c r="AB165" s="358"/>
    </row>
    <row r="166" spans="1:28" s="357" customFormat="1" ht="25.5" x14ac:dyDescent="0.2">
      <c r="A166" s="669"/>
      <c r="B166" s="246" t="s">
        <v>549</v>
      </c>
      <c r="C166" s="424">
        <f>SUM(D166:R166)</f>
        <v>0</v>
      </c>
      <c r="D166" s="424">
        <f t="shared" si="81"/>
        <v>0</v>
      </c>
      <c r="E166" s="424">
        <f t="shared" si="81"/>
        <v>0</v>
      </c>
      <c r="F166" s="424">
        <f t="shared" si="81"/>
        <v>0</v>
      </c>
      <c r="G166" s="424">
        <f t="shared" si="81"/>
        <v>0</v>
      </c>
      <c r="H166" s="424">
        <f t="shared" si="81"/>
        <v>0</v>
      </c>
      <c r="I166" s="424">
        <f t="shared" si="81"/>
        <v>0</v>
      </c>
      <c r="J166" s="424">
        <f t="shared" si="81"/>
        <v>0</v>
      </c>
      <c r="K166" s="424">
        <f t="shared" si="81"/>
        <v>0</v>
      </c>
      <c r="L166" s="424">
        <f t="shared" si="81"/>
        <v>0</v>
      </c>
      <c r="M166" s="424">
        <f t="shared" si="81"/>
        <v>0</v>
      </c>
      <c r="N166" s="424">
        <f t="shared" si="81"/>
        <v>0</v>
      </c>
      <c r="O166" s="424">
        <f t="shared" si="81"/>
        <v>0</v>
      </c>
      <c r="P166" s="424">
        <f t="shared" si="81"/>
        <v>0</v>
      </c>
      <c r="Q166" s="424">
        <f t="shared" si="81"/>
        <v>0</v>
      </c>
      <c r="R166" s="424">
        <f t="shared" si="81"/>
        <v>0</v>
      </c>
      <c r="AB166" s="358"/>
    </row>
    <row r="167" spans="1:28" s="357" customFormat="1" ht="15" x14ac:dyDescent="0.2">
      <c r="A167" s="684" t="s">
        <v>498</v>
      </c>
      <c r="B167" s="362" t="s">
        <v>437</v>
      </c>
      <c r="C167" s="424">
        <f t="shared" ref="C167:C168" si="83">SUM(D167:R167)</f>
        <v>0</v>
      </c>
      <c r="D167" s="424">
        <f t="shared" si="81"/>
        <v>0</v>
      </c>
      <c r="E167" s="424">
        <f t="shared" si="81"/>
        <v>0</v>
      </c>
      <c r="F167" s="424">
        <f t="shared" si="81"/>
        <v>0</v>
      </c>
      <c r="G167" s="424">
        <f t="shared" si="81"/>
        <v>0</v>
      </c>
      <c r="H167" s="424">
        <f t="shared" si="81"/>
        <v>0</v>
      </c>
      <c r="I167" s="424">
        <f t="shared" si="81"/>
        <v>0</v>
      </c>
      <c r="J167" s="424">
        <f t="shared" si="81"/>
        <v>0</v>
      </c>
      <c r="K167" s="424">
        <f t="shared" si="81"/>
        <v>0</v>
      </c>
      <c r="L167" s="424">
        <f t="shared" si="81"/>
        <v>0</v>
      </c>
      <c r="M167" s="424">
        <f t="shared" ref="M167:R167" si="84">-M25+M96</f>
        <v>0</v>
      </c>
      <c r="N167" s="424">
        <f t="shared" si="84"/>
        <v>0</v>
      </c>
      <c r="O167" s="424">
        <f t="shared" si="84"/>
        <v>0</v>
      </c>
      <c r="P167" s="424">
        <f t="shared" si="84"/>
        <v>0</v>
      </c>
      <c r="Q167" s="424">
        <f t="shared" si="84"/>
        <v>0</v>
      </c>
      <c r="R167" s="424">
        <f t="shared" si="84"/>
        <v>0</v>
      </c>
      <c r="AB167" s="358"/>
    </row>
    <row r="168" spans="1:28" s="357" customFormat="1" ht="15" x14ac:dyDescent="0.2">
      <c r="A168" s="684" t="s">
        <v>499</v>
      </c>
      <c r="B168" s="362" t="s">
        <v>492</v>
      </c>
      <c r="C168" s="424">
        <f t="shared" si="83"/>
        <v>0</v>
      </c>
      <c r="D168" s="424">
        <f t="shared" si="81"/>
        <v>0</v>
      </c>
      <c r="E168" s="424">
        <f t="shared" si="81"/>
        <v>0</v>
      </c>
      <c r="F168" s="424">
        <f t="shared" ref="F168:R171" si="85">-F26+F97</f>
        <v>0</v>
      </c>
      <c r="G168" s="424">
        <f t="shared" si="85"/>
        <v>0</v>
      </c>
      <c r="H168" s="424">
        <f t="shared" si="85"/>
        <v>0</v>
      </c>
      <c r="I168" s="424">
        <f t="shared" si="85"/>
        <v>0</v>
      </c>
      <c r="J168" s="424">
        <f t="shared" si="85"/>
        <v>0</v>
      </c>
      <c r="K168" s="424">
        <f t="shared" si="85"/>
        <v>0</v>
      </c>
      <c r="L168" s="424">
        <f t="shared" si="85"/>
        <v>0</v>
      </c>
      <c r="M168" s="424">
        <f t="shared" si="85"/>
        <v>0</v>
      </c>
      <c r="N168" s="424">
        <f t="shared" si="85"/>
        <v>0</v>
      </c>
      <c r="O168" s="424">
        <f t="shared" si="85"/>
        <v>0</v>
      </c>
      <c r="P168" s="424">
        <f t="shared" si="85"/>
        <v>0</v>
      </c>
      <c r="Q168" s="424">
        <f t="shared" si="85"/>
        <v>0</v>
      </c>
      <c r="R168" s="424">
        <f t="shared" si="85"/>
        <v>0</v>
      </c>
      <c r="AB168" s="358"/>
    </row>
    <row r="169" spans="1:28" s="357" customFormat="1" ht="15" x14ac:dyDescent="0.2">
      <c r="A169" s="684" t="s">
        <v>417</v>
      </c>
      <c r="B169" s="362" t="s">
        <v>493</v>
      </c>
      <c r="C169" s="424">
        <f>SUM(D169:R169)</f>
        <v>0</v>
      </c>
      <c r="D169" s="424">
        <f t="shared" si="81"/>
        <v>0</v>
      </c>
      <c r="E169" s="424">
        <f t="shared" si="81"/>
        <v>0</v>
      </c>
      <c r="F169" s="424">
        <f t="shared" si="85"/>
        <v>0</v>
      </c>
      <c r="G169" s="424">
        <f t="shared" si="85"/>
        <v>0</v>
      </c>
      <c r="H169" s="424">
        <f t="shared" si="85"/>
        <v>0</v>
      </c>
      <c r="I169" s="424">
        <f t="shared" si="85"/>
        <v>0</v>
      </c>
      <c r="J169" s="424">
        <f t="shared" si="85"/>
        <v>0</v>
      </c>
      <c r="K169" s="424">
        <f t="shared" si="85"/>
        <v>0</v>
      </c>
      <c r="L169" s="424">
        <f t="shared" si="85"/>
        <v>0</v>
      </c>
      <c r="M169" s="424">
        <f t="shared" si="85"/>
        <v>0</v>
      </c>
      <c r="N169" s="424">
        <f t="shared" si="85"/>
        <v>0</v>
      </c>
      <c r="O169" s="424">
        <f t="shared" si="85"/>
        <v>0</v>
      </c>
      <c r="P169" s="424">
        <f t="shared" si="85"/>
        <v>0</v>
      </c>
      <c r="Q169" s="424">
        <f t="shared" si="85"/>
        <v>0</v>
      </c>
      <c r="R169" s="424">
        <f t="shared" si="85"/>
        <v>0</v>
      </c>
      <c r="AB169" s="358"/>
    </row>
    <row r="170" spans="1:28" s="357" customFormat="1" ht="15" x14ac:dyDescent="0.2">
      <c r="A170" s="684" t="s">
        <v>500</v>
      </c>
      <c r="B170" s="362" t="s">
        <v>494</v>
      </c>
      <c r="C170" s="424">
        <f t="shared" ref="C170:C175" si="86">SUM(D170:R170)</f>
        <v>0</v>
      </c>
      <c r="D170" s="424">
        <f t="shared" si="81"/>
        <v>0</v>
      </c>
      <c r="E170" s="424">
        <f t="shared" si="81"/>
        <v>0</v>
      </c>
      <c r="F170" s="424">
        <f t="shared" si="85"/>
        <v>0</v>
      </c>
      <c r="G170" s="424">
        <f t="shared" si="85"/>
        <v>0</v>
      </c>
      <c r="H170" s="424">
        <f t="shared" si="85"/>
        <v>0</v>
      </c>
      <c r="I170" s="424">
        <f t="shared" si="85"/>
        <v>0</v>
      </c>
      <c r="J170" s="424">
        <f t="shared" si="85"/>
        <v>0</v>
      </c>
      <c r="K170" s="424">
        <f t="shared" si="85"/>
        <v>0</v>
      </c>
      <c r="L170" s="424">
        <f t="shared" si="85"/>
        <v>0</v>
      </c>
      <c r="M170" s="424">
        <f t="shared" si="85"/>
        <v>0</v>
      </c>
      <c r="N170" s="424">
        <f t="shared" si="85"/>
        <v>0</v>
      </c>
      <c r="O170" s="424">
        <f t="shared" si="85"/>
        <v>0</v>
      </c>
      <c r="P170" s="424">
        <f t="shared" si="85"/>
        <v>0</v>
      </c>
      <c r="Q170" s="424">
        <f t="shared" si="85"/>
        <v>0</v>
      </c>
      <c r="R170" s="424">
        <f t="shared" si="85"/>
        <v>0</v>
      </c>
      <c r="AB170" s="358"/>
    </row>
    <row r="171" spans="1:28" s="357" customFormat="1" ht="15" x14ac:dyDescent="0.2">
      <c r="A171" s="684" t="s">
        <v>225</v>
      </c>
      <c r="B171" s="362" t="s">
        <v>506</v>
      </c>
      <c r="C171" s="424">
        <f>SUM(D171:R171)</f>
        <v>0</v>
      </c>
      <c r="D171" s="424">
        <f t="shared" si="81"/>
        <v>0</v>
      </c>
      <c r="E171" s="424">
        <f t="shared" si="81"/>
        <v>0</v>
      </c>
      <c r="F171" s="424">
        <f t="shared" si="85"/>
        <v>0</v>
      </c>
      <c r="G171" s="424">
        <f t="shared" si="85"/>
        <v>0</v>
      </c>
      <c r="H171" s="424">
        <f t="shared" si="85"/>
        <v>0</v>
      </c>
      <c r="I171" s="424">
        <f t="shared" si="85"/>
        <v>0</v>
      </c>
      <c r="J171" s="424">
        <f t="shared" si="85"/>
        <v>0</v>
      </c>
      <c r="K171" s="424">
        <f t="shared" si="85"/>
        <v>0</v>
      </c>
      <c r="L171" s="424">
        <f t="shared" si="85"/>
        <v>0</v>
      </c>
      <c r="M171" s="424">
        <f t="shared" si="85"/>
        <v>0</v>
      </c>
      <c r="N171" s="424">
        <f t="shared" si="85"/>
        <v>0</v>
      </c>
      <c r="O171" s="424">
        <f t="shared" si="85"/>
        <v>0</v>
      </c>
      <c r="P171" s="424">
        <f t="shared" si="85"/>
        <v>0</v>
      </c>
      <c r="Q171" s="424">
        <f t="shared" si="85"/>
        <v>0</v>
      </c>
      <c r="R171" s="424">
        <f t="shared" si="85"/>
        <v>0</v>
      </c>
      <c r="AB171" s="358"/>
    </row>
    <row r="172" spans="1:28" s="357" customFormat="1" ht="15" x14ac:dyDescent="0.2">
      <c r="A172" s="684" t="s">
        <v>226</v>
      </c>
      <c r="B172" s="362" t="s">
        <v>431</v>
      </c>
      <c r="C172" s="424">
        <f>SUM(D172:R172)</f>
        <v>0</v>
      </c>
      <c r="D172" s="424"/>
      <c r="E172" s="424">
        <f>-E30+E101</f>
        <v>0</v>
      </c>
      <c r="F172" s="424">
        <f t="shared" ref="F172:R172" si="87">-F30+F101</f>
        <v>0</v>
      </c>
      <c r="G172" s="424">
        <f t="shared" si="87"/>
        <v>0</v>
      </c>
      <c r="H172" s="424">
        <f t="shared" si="87"/>
        <v>0</v>
      </c>
      <c r="I172" s="424">
        <f t="shared" si="87"/>
        <v>0</v>
      </c>
      <c r="J172" s="424">
        <f t="shared" si="87"/>
        <v>0</v>
      </c>
      <c r="K172" s="424">
        <f t="shared" si="87"/>
        <v>0</v>
      </c>
      <c r="L172" s="424">
        <f t="shared" si="87"/>
        <v>0</v>
      </c>
      <c r="M172" s="424">
        <f t="shared" si="87"/>
        <v>0</v>
      </c>
      <c r="N172" s="424">
        <f t="shared" si="87"/>
        <v>0</v>
      </c>
      <c r="O172" s="424">
        <f t="shared" si="87"/>
        <v>0</v>
      </c>
      <c r="P172" s="424">
        <f t="shared" si="87"/>
        <v>0</v>
      </c>
      <c r="Q172" s="424">
        <f t="shared" si="87"/>
        <v>0</v>
      </c>
      <c r="R172" s="424">
        <f t="shared" si="87"/>
        <v>0</v>
      </c>
      <c r="AB172" s="358"/>
    </row>
    <row r="173" spans="1:28" s="357" customFormat="1" ht="15" x14ac:dyDescent="0.2">
      <c r="A173" s="684" t="s">
        <v>228</v>
      </c>
      <c r="B173" s="362" t="s">
        <v>252</v>
      </c>
      <c r="C173" s="424">
        <f t="shared" si="86"/>
        <v>0</v>
      </c>
      <c r="D173" s="424">
        <f>-D31+D102</f>
        <v>0</v>
      </c>
      <c r="E173" s="424">
        <f>-E31+E102</f>
        <v>0</v>
      </c>
      <c r="F173" s="424">
        <f t="shared" ref="F173:R173" si="88">-F31+F102</f>
        <v>0</v>
      </c>
      <c r="G173" s="424">
        <f t="shared" si="88"/>
        <v>0</v>
      </c>
      <c r="H173" s="424">
        <f t="shared" si="88"/>
        <v>0</v>
      </c>
      <c r="I173" s="424">
        <f t="shared" si="88"/>
        <v>0</v>
      </c>
      <c r="J173" s="424">
        <f t="shared" si="88"/>
        <v>0</v>
      </c>
      <c r="K173" s="424">
        <f t="shared" si="88"/>
        <v>0</v>
      </c>
      <c r="L173" s="424">
        <f t="shared" si="88"/>
        <v>0</v>
      </c>
      <c r="M173" s="424">
        <f t="shared" si="88"/>
        <v>0</v>
      </c>
      <c r="N173" s="424">
        <f t="shared" si="88"/>
        <v>0</v>
      </c>
      <c r="O173" s="424">
        <f t="shared" si="88"/>
        <v>0</v>
      </c>
      <c r="P173" s="424">
        <f t="shared" si="88"/>
        <v>0</v>
      </c>
      <c r="Q173" s="424">
        <f t="shared" si="88"/>
        <v>0</v>
      </c>
      <c r="R173" s="424">
        <f t="shared" si="88"/>
        <v>0</v>
      </c>
      <c r="AB173" s="358"/>
    </row>
    <row r="174" spans="1:28" s="357" customFormat="1" ht="30.75" customHeight="1" x14ac:dyDescent="0.2">
      <c r="A174" s="751" t="s">
        <v>550</v>
      </c>
      <c r="B174" s="751"/>
      <c r="C174" s="424">
        <f>SUM(D174:R174)</f>
        <v>0</v>
      </c>
      <c r="D174" s="424">
        <f>-D32+D103</f>
        <v>0</v>
      </c>
      <c r="E174" s="424">
        <f>-E32+E103</f>
        <v>0</v>
      </c>
      <c r="F174" s="424">
        <f t="shared" ref="F174:R174" si="89">-F32+F103</f>
        <v>0</v>
      </c>
      <c r="G174" s="424">
        <f t="shared" si="89"/>
        <v>0</v>
      </c>
      <c r="H174" s="424">
        <f t="shared" si="89"/>
        <v>0</v>
      </c>
      <c r="I174" s="424">
        <f t="shared" si="89"/>
        <v>0</v>
      </c>
      <c r="J174" s="424">
        <f t="shared" si="89"/>
        <v>0</v>
      </c>
      <c r="K174" s="424">
        <f t="shared" si="89"/>
        <v>0</v>
      </c>
      <c r="L174" s="424">
        <f t="shared" si="89"/>
        <v>0</v>
      </c>
      <c r="M174" s="424">
        <f t="shared" si="89"/>
        <v>0</v>
      </c>
      <c r="N174" s="424">
        <f t="shared" si="89"/>
        <v>0</v>
      </c>
      <c r="O174" s="424">
        <f t="shared" si="89"/>
        <v>0</v>
      </c>
      <c r="P174" s="424">
        <f t="shared" si="89"/>
        <v>0</v>
      </c>
      <c r="Q174" s="424">
        <f t="shared" si="89"/>
        <v>0</v>
      </c>
      <c r="R174" s="424">
        <f t="shared" si="89"/>
        <v>0</v>
      </c>
      <c r="AB174" s="358"/>
    </row>
    <row r="175" spans="1:28" s="357" customFormat="1" ht="30" customHeight="1" x14ac:dyDescent="0.2">
      <c r="A175" s="751" t="s">
        <v>551</v>
      </c>
      <c r="B175" s="751"/>
      <c r="C175" s="424">
        <f t="shared" si="86"/>
        <v>0</v>
      </c>
      <c r="D175" s="424">
        <f>-D33+D104</f>
        <v>0</v>
      </c>
      <c r="E175" s="424">
        <f>-E33+E104</f>
        <v>0</v>
      </c>
      <c r="F175" s="424">
        <f t="shared" ref="F175:R175" si="90">-F33+F104</f>
        <v>0</v>
      </c>
      <c r="G175" s="424">
        <f t="shared" si="90"/>
        <v>0</v>
      </c>
      <c r="H175" s="424">
        <f t="shared" si="90"/>
        <v>0</v>
      </c>
      <c r="I175" s="424">
        <f t="shared" si="90"/>
        <v>0</v>
      </c>
      <c r="J175" s="424">
        <f t="shared" si="90"/>
        <v>0</v>
      </c>
      <c r="K175" s="424">
        <f t="shared" si="90"/>
        <v>0</v>
      </c>
      <c r="L175" s="424">
        <f t="shared" si="90"/>
        <v>0</v>
      </c>
      <c r="M175" s="424">
        <f t="shared" si="90"/>
        <v>0</v>
      </c>
      <c r="N175" s="424">
        <f t="shared" si="90"/>
        <v>0</v>
      </c>
      <c r="O175" s="424">
        <f t="shared" si="90"/>
        <v>0</v>
      </c>
      <c r="P175" s="424">
        <f t="shared" si="90"/>
        <v>0</v>
      </c>
      <c r="Q175" s="424">
        <f t="shared" si="90"/>
        <v>0</v>
      </c>
      <c r="R175" s="424">
        <f t="shared" si="90"/>
        <v>0</v>
      </c>
      <c r="AB175" s="358"/>
    </row>
    <row r="176" spans="1:28" s="357" customFormat="1" ht="15" x14ac:dyDescent="0.2">
      <c r="A176" s="749" t="s">
        <v>509</v>
      </c>
      <c r="B176" s="750"/>
      <c r="C176" s="750"/>
      <c r="D176" s="750"/>
      <c r="E176" s="750"/>
      <c r="F176" s="750"/>
      <c r="G176" s="750"/>
      <c r="H176" s="750"/>
      <c r="I176" s="750"/>
      <c r="J176" s="750"/>
      <c r="K176" s="750"/>
      <c r="L176" s="750"/>
      <c r="M176" s="750"/>
      <c r="N176" s="750"/>
      <c r="O176" s="750"/>
      <c r="P176" s="750"/>
      <c r="Q176" s="750"/>
      <c r="R176" s="750"/>
      <c r="AB176" s="358"/>
    </row>
    <row r="177" spans="1:28" s="357" customFormat="1" ht="25.5" x14ac:dyDescent="0.2">
      <c r="A177" s="669"/>
      <c r="B177" s="246" t="s">
        <v>552</v>
      </c>
      <c r="C177" s="430"/>
      <c r="D177" s="430"/>
      <c r="E177" s="430"/>
      <c r="F177" s="424"/>
      <c r="G177" s="424"/>
      <c r="H177" s="424"/>
      <c r="I177" s="424"/>
      <c r="J177" s="424"/>
      <c r="K177" s="424"/>
      <c r="L177" s="424"/>
      <c r="M177" s="424"/>
      <c r="N177" s="424"/>
      <c r="O177" s="424"/>
      <c r="P177" s="424"/>
      <c r="Q177" s="424"/>
      <c r="R177" s="424"/>
      <c r="AB177" s="358"/>
    </row>
    <row r="178" spans="1:28" s="357" customFormat="1" ht="15" x14ac:dyDescent="0.2">
      <c r="A178" s="239">
        <v>1</v>
      </c>
      <c r="B178" s="243" t="s">
        <v>341</v>
      </c>
      <c r="C178" s="424">
        <f t="shared" ref="C178:C183" si="91">SUM(D178:R178)</f>
        <v>0</v>
      </c>
      <c r="D178" s="424">
        <f t="shared" ref="D178:R178" si="92">-D36+D107</f>
        <v>0</v>
      </c>
      <c r="E178" s="424">
        <f t="shared" si="92"/>
        <v>0</v>
      </c>
      <c r="F178" s="424">
        <f t="shared" si="92"/>
        <v>0</v>
      </c>
      <c r="G178" s="424">
        <f t="shared" si="92"/>
        <v>0</v>
      </c>
      <c r="H178" s="424">
        <f t="shared" si="92"/>
        <v>0</v>
      </c>
      <c r="I178" s="424">
        <f t="shared" si="92"/>
        <v>0</v>
      </c>
      <c r="J178" s="424">
        <f t="shared" si="92"/>
        <v>0</v>
      </c>
      <c r="K178" s="424">
        <f t="shared" si="92"/>
        <v>0</v>
      </c>
      <c r="L178" s="424">
        <f t="shared" si="92"/>
        <v>0</v>
      </c>
      <c r="M178" s="424">
        <f t="shared" si="92"/>
        <v>0</v>
      </c>
      <c r="N178" s="424">
        <f t="shared" si="92"/>
        <v>0</v>
      </c>
      <c r="O178" s="424">
        <f t="shared" si="92"/>
        <v>0</v>
      </c>
      <c r="P178" s="424">
        <f t="shared" si="92"/>
        <v>0</v>
      </c>
      <c r="Q178" s="424">
        <f t="shared" si="92"/>
        <v>0</v>
      </c>
      <c r="R178" s="424">
        <f t="shared" si="92"/>
        <v>0</v>
      </c>
      <c r="AB178" s="358"/>
    </row>
    <row r="179" spans="1:28" s="357" customFormat="1" ht="33" customHeight="1" x14ac:dyDescent="0.2">
      <c r="A179" s="751" t="s">
        <v>553</v>
      </c>
      <c r="B179" s="751"/>
      <c r="C179" s="424">
        <f t="shared" si="91"/>
        <v>0</v>
      </c>
      <c r="D179" s="424">
        <f t="shared" ref="D179:R179" si="93">-D37+D108</f>
        <v>0</v>
      </c>
      <c r="E179" s="424">
        <f t="shared" si="93"/>
        <v>0</v>
      </c>
      <c r="F179" s="424">
        <f t="shared" si="93"/>
        <v>0</v>
      </c>
      <c r="G179" s="424">
        <f t="shared" si="93"/>
        <v>0</v>
      </c>
      <c r="H179" s="424">
        <f t="shared" si="93"/>
        <v>0</v>
      </c>
      <c r="I179" s="424">
        <f t="shared" si="93"/>
        <v>0</v>
      </c>
      <c r="J179" s="424">
        <f t="shared" si="93"/>
        <v>0</v>
      </c>
      <c r="K179" s="424">
        <f t="shared" si="93"/>
        <v>0</v>
      </c>
      <c r="L179" s="424">
        <f t="shared" si="93"/>
        <v>0</v>
      </c>
      <c r="M179" s="424">
        <f t="shared" si="93"/>
        <v>0</v>
      </c>
      <c r="N179" s="424">
        <f t="shared" si="93"/>
        <v>0</v>
      </c>
      <c r="O179" s="424">
        <f t="shared" si="93"/>
        <v>0</v>
      </c>
      <c r="P179" s="424">
        <f t="shared" si="93"/>
        <v>0</v>
      </c>
      <c r="Q179" s="424">
        <f t="shared" si="93"/>
        <v>0</v>
      </c>
      <c r="R179" s="424">
        <f t="shared" si="93"/>
        <v>0</v>
      </c>
      <c r="AB179" s="358"/>
    </row>
    <row r="180" spans="1:28" s="357" customFormat="1" ht="25.5" x14ac:dyDescent="0.2">
      <c r="A180" s="669"/>
      <c r="B180" s="246" t="s">
        <v>554</v>
      </c>
      <c r="C180" s="424">
        <f t="shared" si="91"/>
        <v>0</v>
      </c>
      <c r="D180" s="424">
        <f t="shared" ref="D180:R180" si="94">-D38+D109</f>
        <v>0</v>
      </c>
      <c r="E180" s="424">
        <f t="shared" si="94"/>
        <v>0</v>
      </c>
      <c r="F180" s="424">
        <f t="shared" si="94"/>
        <v>0</v>
      </c>
      <c r="G180" s="424">
        <f t="shared" si="94"/>
        <v>0</v>
      </c>
      <c r="H180" s="424">
        <f t="shared" si="94"/>
        <v>0</v>
      </c>
      <c r="I180" s="424">
        <f t="shared" si="94"/>
        <v>0</v>
      </c>
      <c r="J180" s="424">
        <f t="shared" si="94"/>
        <v>0</v>
      </c>
      <c r="K180" s="424">
        <f t="shared" si="94"/>
        <v>0</v>
      </c>
      <c r="L180" s="424">
        <f t="shared" si="94"/>
        <v>0</v>
      </c>
      <c r="M180" s="424">
        <f t="shared" si="94"/>
        <v>0</v>
      </c>
      <c r="N180" s="424">
        <f t="shared" si="94"/>
        <v>0</v>
      </c>
      <c r="O180" s="424">
        <f t="shared" si="94"/>
        <v>0</v>
      </c>
      <c r="P180" s="424">
        <f t="shared" si="94"/>
        <v>0</v>
      </c>
      <c r="Q180" s="424">
        <f t="shared" si="94"/>
        <v>0</v>
      </c>
      <c r="R180" s="424">
        <f t="shared" si="94"/>
        <v>0</v>
      </c>
      <c r="AB180" s="358"/>
    </row>
    <row r="181" spans="1:28" s="357" customFormat="1" ht="15" x14ac:dyDescent="0.2">
      <c r="A181" s="239">
        <v>1</v>
      </c>
      <c r="B181" s="243" t="s">
        <v>510</v>
      </c>
      <c r="C181" s="424">
        <f t="shared" si="91"/>
        <v>0</v>
      </c>
      <c r="D181" s="424">
        <f t="shared" ref="D181" si="95">-D39+D110</f>
        <v>0</v>
      </c>
      <c r="E181" s="424">
        <f>-E39+E110</f>
        <v>0</v>
      </c>
      <c r="F181" s="424">
        <f t="shared" ref="F181:R181" si="96">-F39+F110</f>
        <v>0</v>
      </c>
      <c r="G181" s="424">
        <f t="shared" si="96"/>
        <v>0</v>
      </c>
      <c r="H181" s="424">
        <f t="shared" si="96"/>
        <v>0</v>
      </c>
      <c r="I181" s="424">
        <f t="shared" si="96"/>
        <v>0</v>
      </c>
      <c r="J181" s="424">
        <f t="shared" si="96"/>
        <v>0</v>
      </c>
      <c r="K181" s="424">
        <f t="shared" si="96"/>
        <v>0</v>
      </c>
      <c r="L181" s="424">
        <f t="shared" si="96"/>
        <v>0</v>
      </c>
      <c r="M181" s="424">
        <f t="shared" si="96"/>
        <v>0</v>
      </c>
      <c r="N181" s="424">
        <f t="shared" si="96"/>
        <v>0</v>
      </c>
      <c r="O181" s="424">
        <f t="shared" si="96"/>
        <v>0</v>
      </c>
      <c r="P181" s="424">
        <f t="shared" si="96"/>
        <v>0</v>
      </c>
      <c r="Q181" s="424">
        <f t="shared" si="96"/>
        <v>0</v>
      </c>
      <c r="R181" s="424">
        <f t="shared" si="96"/>
        <v>0</v>
      </c>
      <c r="AB181" s="358"/>
    </row>
    <row r="182" spans="1:28" s="357" customFormat="1" ht="30.75" customHeight="1" x14ac:dyDescent="0.2">
      <c r="A182" s="751" t="s">
        <v>555</v>
      </c>
      <c r="B182" s="751"/>
      <c r="C182" s="424">
        <f t="shared" si="91"/>
        <v>0</v>
      </c>
      <c r="D182" s="424">
        <f t="shared" ref="D182" si="97">-D40+D111</f>
        <v>0</v>
      </c>
      <c r="E182" s="424">
        <f>-E40+E111</f>
        <v>0</v>
      </c>
      <c r="F182" s="424">
        <f t="shared" ref="F182:R182" si="98">-F40+F111</f>
        <v>0</v>
      </c>
      <c r="G182" s="424">
        <f t="shared" si="98"/>
        <v>0</v>
      </c>
      <c r="H182" s="424">
        <f t="shared" si="98"/>
        <v>0</v>
      </c>
      <c r="I182" s="424">
        <f t="shared" si="98"/>
        <v>0</v>
      </c>
      <c r="J182" s="424">
        <f t="shared" si="98"/>
        <v>0</v>
      </c>
      <c r="K182" s="424">
        <f t="shared" si="98"/>
        <v>0</v>
      </c>
      <c r="L182" s="424">
        <f t="shared" si="98"/>
        <v>0</v>
      </c>
      <c r="M182" s="424">
        <f t="shared" si="98"/>
        <v>0</v>
      </c>
      <c r="N182" s="424">
        <f t="shared" si="98"/>
        <v>0</v>
      </c>
      <c r="O182" s="424">
        <f t="shared" si="98"/>
        <v>0</v>
      </c>
      <c r="P182" s="424">
        <f t="shared" si="98"/>
        <v>0</v>
      </c>
      <c r="Q182" s="424">
        <f t="shared" si="98"/>
        <v>0</v>
      </c>
      <c r="R182" s="424">
        <f t="shared" si="98"/>
        <v>0</v>
      </c>
      <c r="AB182" s="358"/>
    </row>
    <row r="183" spans="1:28" s="357" customFormat="1" ht="33.75" customHeight="1" x14ac:dyDescent="0.2">
      <c r="A183" s="751" t="s">
        <v>556</v>
      </c>
      <c r="B183" s="751"/>
      <c r="C183" s="424">
        <f t="shared" si="91"/>
        <v>0</v>
      </c>
      <c r="D183" s="424">
        <f t="shared" ref="D183:R183" si="99">-D41+D112</f>
        <v>0</v>
      </c>
      <c r="E183" s="424">
        <f t="shared" si="99"/>
        <v>0</v>
      </c>
      <c r="F183" s="424">
        <f t="shared" si="99"/>
        <v>0</v>
      </c>
      <c r="G183" s="424">
        <f t="shared" si="99"/>
        <v>0</v>
      </c>
      <c r="H183" s="424">
        <f t="shared" si="99"/>
        <v>0</v>
      </c>
      <c r="I183" s="424">
        <f t="shared" si="99"/>
        <v>0</v>
      </c>
      <c r="J183" s="424">
        <f t="shared" si="99"/>
        <v>0</v>
      </c>
      <c r="K183" s="424">
        <f t="shared" si="99"/>
        <v>0</v>
      </c>
      <c r="L183" s="424">
        <f t="shared" si="99"/>
        <v>0</v>
      </c>
      <c r="M183" s="424">
        <f t="shared" si="99"/>
        <v>0</v>
      </c>
      <c r="N183" s="424">
        <f t="shared" si="99"/>
        <v>0</v>
      </c>
      <c r="O183" s="424">
        <f t="shared" si="99"/>
        <v>0</v>
      </c>
      <c r="P183" s="424">
        <f t="shared" si="99"/>
        <v>0</v>
      </c>
      <c r="Q183" s="424">
        <f t="shared" si="99"/>
        <v>0</v>
      </c>
      <c r="R183" s="424">
        <f t="shared" si="99"/>
        <v>0</v>
      </c>
      <c r="AB183" s="358"/>
    </row>
    <row r="184" spans="1:28" s="357" customFormat="1" ht="15" x14ac:dyDescent="0.2">
      <c r="A184" s="749" t="s">
        <v>511</v>
      </c>
      <c r="B184" s="750"/>
      <c r="C184" s="750"/>
      <c r="D184" s="750"/>
      <c r="E184" s="750"/>
      <c r="F184" s="750"/>
      <c r="G184" s="750"/>
      <c r="H184" s="750"/>
      <c r="I184" s="750"/>
      <c r="J184" s="750"/>
      <c r="K184" s="750"/>
      <c r="L184" s="750"/>
      <c r="M184" s="750"/>
      <c r="N184" s="750"/>
      <c r="O184" s="750"/>
      <c r="P184" s="750"/>
      <c r="Q184" s="750"/>
      <c r="R184" s="750"/>
      <c r="AB184" s="358"/>
    </row>
    <row r="185" spans="1:28" s="357" customFormat="1" ht="15" x14ac:dyDescent="0.2">
      <c r="A185" s="669"/>
      <c r="B185" s="359" t="s">
        <v>557</v>
      </c>
      <c r="C185" s="430"/>
      <c r="D185" s="430"/>
      <c r="E185" s="430"/>
      <c r="F185" s="430"/>
      <c r="G185" s="430"/>
      <c r="H185" s="430"/>
      <c r="I185" s="430"/>
      <c r="J185" s="430"/>
      <c r="K185" s="430"/>
      <c r="L185" s="430"/>
      <c r="M185" s="430"/>
      <c r="N185" s="430"/>
      <c r="O185" s="430"/>
      <c r="P185" s="430"/>
      <c r="Q185" s="430"/>
      <c r="R185" s="430"/>
      <c r="AB185" s="358"/>
    </row>
    <row r="186" spans="1:28" s="357" customFormat="1" ht="15" x14ac:dyDescent="0.2">
      <c r="A186" s="684"/>
      <c r="B186" s="362" t="s">
        <v>496</v>
      </c>
      <c r="C186" s="424">
        <f t="shared" ref="C186:C216" si="100">SUM(D186:R186)</f>
        <v>0</v>
      </c>
      <c r="D186" s="424">
        <f t="shared" ref="D186" si="101">-D44+D115</f>
        <v>0</v>
      </c>
      <c r="E186" s="424">
        <f>-E44+E115</f>
        <v>0</v>
      </c>
      <c r="F186" s="424">
        <f t="shared" ref="F186:R186" si="102">-F44+F115</f>
        <v>0</v>
      </c>
      <c r="G186" s="424">
        <f t="shared" si="102"/>
        <v>0</v>
      </c>
      <c r="H186" s="424">
        <f t="shared" si="102"/>
        <v>0</v>
      </c>
      <c r="I186" s="424">
        <f t="shared" si="102"/>
        <v>0</v>
      </c>
      <c r="J186" s="424">
        <f t="shared" si="102"/>
        <v>0</v>
      </c>
      <c r="K186" s="424">
        <f t="shared" si="102"/>
        <v>0</v>
      </c>
      <c r="L186" s="424">
        <f t="shared" si="102"/>
        <v>0</v>
      </c>
      <c r="M186" s="424">
        <f t="shared" si="102"/>
        <v>0</v>
      </c>
      <c r="N186" s="424">
        <f t="shared" si="102"/>
        <v>0</v>
      </c>
      <c r="O186" s="424">
        <f t="shared" si="102"/>
        <v>0</v>
      </c>
      <c r="P186" s="424">
        <f t="shared" si="102"/>
        <v>0</v>
      </c>
      <c r="Q186" s="424">
        <f t="shared" si="102"/>
        <v>0</v>
      </c>
      <c r="R186" s="424">
        <f t="shared" si="102"/>
        <v>0</v>
      </c>
      <c r="AB186" s="358"/>
    </row>
    <row r="187" spans="1:28" s="357" customFormat="1" ht="15" x14ac:dyDescent="0.2">
      <c r="A187" s="684" t="s">
        <v>498</v>
      </c>
      <c r="B187" s="362" t="s">
        <v>472</v>
      </c>
      <c r="C187" s="424">
        <f t="shared" si="100"/>
        <v>0</v>
      </c>
      <c r="D187" s="424">
        <f t="shared" ref="D187:R187" si="103">-D45+D116</f>
        <v>0</v>
      </c>
      <c r="E187" s="424">
        <f t="shared" si="103"/>
        <v>0</v>
      </c>
      <c r="F187" s="424">
        <f t="shared" si="103"/>
        <v>0</v>
      </c>
      <c r="G187" s="424">
        <f t="shared" si="103"/>
        <v>0</v>
      </c>
      <c r="H187" s="424">
        <f t="shared" si="103"/>
        <v>0</v>
      </c>
      <c r="I187" s="424">
        <f t="shared" si="103"/>
        <v>0</v>
      </c>
      <c r="J187" s="424">
        <f t="shared" si="103"/>
        <v>0</v>
      </c>
      <c r="K187" s="424">
        <f t="shared" si="103"/>
        <v>0</v>
      </c>
      <c r="L187" s="424">
        <f t="shared" si="103"/>
        <v>0</v>
      </c>
      <c r="M187" s="424">
        <f t="shared" si="103"/>
        <v>0</v>
      </c>
      <c r="N187" s="424">
        <f t="shared" si="103"/>
        <v>0</v>
      </c>
      <c r="O187" s="424">
        <f t="shared" si="103"/>
        <v>0</v>
      </c>
      <c r="P187" s="424">
        <f t="shared" si="103"/>
        <v>0</v>
      </c>
      <c r="Q187" s="424">
        <f t="shared" si="103"/>
        <v>0</v>
      </c>
      <c r="R187" s="424">
        <f t="shared" si="103"/>
        <v>0</v>
      </c>
      <c r="AB187" s="358"/>
    </row>
    <row r="188" spans="1:28" s="357" customFormat="1" ht="15" x14ac:dyDescent="0.2">
      <c r="A188" s="684" t="s">
        <v>499</v>
      </c>
      <c r="B188" s="362" t="s">
        <v>473</v>
      </c>
      <c r="C188" s="424">
        <f t="shared" si="100"/>
        <v>0</v>
      </c>
      <c r="D188" s="424">
        <f t="shared" ref="D188:R188" si="104">-D46+D117</f>
        <v>0</v>
      </c>
      <c r="E188" s="424">
        <f t="shared" si="104"/>
        <v>0</v>
      </c>
      <c r="F188" s="424">
        <f t="shared" si="104"/>
        <v>0</v>
      </c>
      <c r="G188" s="424">
        <f t="shared" si="104"/>
        <v>0</v>
      </c>
      <c r="H188" s="424">
        <f t="shared" si="104"/>
        <v>0</v>
      </c>
      <c r="I188" s="424">
        <f t="shared" si="104"/>
        <v>0</v>
      </c>
      <c r="J188" s="424">
        <f t="shared" si="104"/>
        <v>0</v>
      </c>
      <c r="K188" s="424">
        <f t="shared" si="104"/>
        <v>0</v>
      </c>
      <c r="L188" s="424">
        <f t="shared" si="104"/>
        <v>0</v>
      </c>
      <c r="M188" s="424">
        <f t="shared" si="104"/>
        <v>0</v>
      </c>
      <c r="N188" s="424">
        <f t="shared" si="104"/>
        <v>0</v>
      </c>
      <c r="O188" s="424">
        <f t="shared" si="104"/>
        <v>0</v>
      </c>
      <c r="P188" s="424">
        <f t="shared" si="104"/>
        <v>0</v>
      </c>
      <c r="Q188" s="424">
        <f t="shared" si="104"/>
        <v>0</v>
      </c>
      <c r="R188" s="424">
        <f t="shared" si="104"/>
        <v>0</v>
      </c>
      <c r="AB188" s="358"/>
    </row>
    <row r="189" spans="1:28" s="357" customFormat="1" ht="15" x14ac:dyDescent="0.2">
      <c r="A189" s="684" t="s">
        <v>417</v>
      </c>
      <c r="B189" s="362" t="s">
        <v>474</v>
      </c>
      <c r="C189" s="424">
        <f t="shared" si="100"/>
        <v>0</v>
      </c>
      <c r="D189" s="424">
        <f t="shared" ref="D189:R189" si="105">-D47+D118</f>
        <v>0</v>
      </c>
      <c r="E189" s="424">
        <f t="shared" si="105"/>
        <v>0</v>
      </c>
      <c r="F189" s="424">
        <f t="shared" si="105"/>
        <v>0</v>
      </c>
      <c r="G189" s="424">
        <f t="shared" si="105"/>
        <v>0</v>
      </c>
      <c r="H189" s="424">
        <f t="shared" si="105"/>
        <v>0</v>
      </c>
      <c r="I189" s="424">
        <f t="shared" si="105"/>
        <v>0</v>
      </c>
      <c r="J189" s="424">
        <f t="shared" si="105"/>
        <v>0</v>
      </c>
      <c r="K189" s="424">
        <f t="shared" si="105"/>
        <v>0</v>
      </c>
      <c r="L189" s="424">
        <f t="shared" si="105"/>
        <v>0</v>
      </c>
      <c r="M189" s="424">
        <f t="shared" si="105"/>
        <v>0</v>
      </c>
      <c r="N189" s="424">
        <f t="shared" si="105"/>
        <v>0</v>
      </c>
      <c r="O189" s="424">
        <f t="shared" si="105"/>
        <v>0</v>
      </c>
      <c r="P189" s="424">
        <f t="shared" si="105"/>
        <v>0</v>
      </c>
      <c r="Q189" s="424">
        <f t="shared" si="105"/>
        <v>0</v>
      </c>
      <c r="R189" s="424">
        <f t="shared" si="105"/>
        <v>0</v>
      </c>
      <c r="AB189" s="358"/>
    </row>
    <row r="190" spans="1:28" s="357" customFormat="1" ht="15" x14ac:dyDescent="0.2">
      <c r="A190" s="684" t="s">
        <v>500</v>
      </c>
      <c r="B190" s="362" t="s">
        <v>475</v>
      </c>
      <c r="C190" s="424">
        <f t="shared" si="100"/>
        <v>0</v>
      </c>
      <c r="D190" s="424">
        <f t="shared" ref="D190:R190" si="106">-D48+D119</f>
        <v>0</v>
      </c>
      <c r="E190" s="424">
        <f t="shared" si="106"/>
        <v>0</v>
      </c>
      <c r="F190" s="424">
        <f t="shared" si="106"/>
        <v>0</v>
      </c>
      <c r="G190" s="424">
        <f t="shared" si="106"/>
        <v>0</v>
      </c>
      <c r="H190" s="424">
        <f t="shared" si="106"/>
        <v>0</v>
      </c>
      <c r="I190" s="424">
        <f t="shared" si="106"/>
        <v>0</v>
      </c>
      <c r="J190" s="424">
        <f t="shared" si="106"/>
        <v>0</v>
      </c>
      <c r="K190" s="424">
        <f t="shared" si="106"/>
        <v>0</v>
      </c>
      <c r="L190" s="424">
        <f t="shared" si="106"/>
        <v>0</v>
      </c>
      <c r="M190" s="424">
        <f t="shared" si="106"/>
        <v>0</v>
      </c>
      <c r="N190" s="424">
        <f t="shared" si="106"/>
        <v>0</v>
      </c>
      <c r="O190" s="424">
        <f t="shared" si="106"/>
        <v>0</v>
      </c>
      <c r="P190" s="424">
        <f t="shared" si="106"/>
        <v>0</v>
      </c>
      <c r="Q190" s="424">
        <f t="shared" si="106"/>
        <v>0</v>
      </c>
      <c r="R190" s="424">
        <f t="shared" si="106"/>
        <v>0</v>
      </c>
      <c r="AB190" s="358"/>
    </row>
    <row r="191" spans="1:28" s="357" customFormat="1" ht="15" x14ac:dyDescent="0.2">
      <c r="A191" s="684" t="s">
        <v>225</v>
      </c>
      <c r="B191" s="362" t="s">
        <v>476</v>
      </c>
      <c r="C191" s="424">
        <f t="shared" si="100"/>
        <v>0</v>
      </c>
      <c r="D191" s="424">
        <f t="shared" ref="D191:R191" si="107">-D49+D120</f>
        <v>0</v>
      </c>
      <c r="E191" s="424">
        <f t="shared" si="107"/>
        <v>0</v>
      </c>
      <c r="F191" s="424">
        <f t="shared" si="107"/>
        <v>0</v>
      </c>
      <c r="G191" s="424">
        <f t="shared" si="107"/>
        <v>0</v>
      </c>
      <c r="H191" s="424">
        <f t="shared" si="107"/>
        <v>0</v>
      </c>
      <c r="I191" s="424">
        <f t="shared" si="107"/>
        <v>0</v>
      </c>
      <c r="J191" s="424">
        <f t="shared" si="107"/>
        <v>0</v>
      </c>
      <c r="K191" s="424">
        <f t="shared" si="107"/>
        <v>0</v>
      </c>
      <c r="L191" s="424">
        <f t="shared" si="107"/>
        <v>0</v>
      </c>
      <c r="M191" s="424">
        <f t="shared" si="107"/>
        <v>0</v>
      </c>
      <c r="N191" s="424">
        <f t="shared" si="107"/>
        <v>0</v>
      </c>
      <c r="O191" s="424">
        <f t="shared" si="107"/>
        <v>0</v>
      </c>
      <c r="P191" s="424">
        <f t="shared" si="107"/>
        <v>0</v>
      </c>
      <c r="Q191" s="424">
        <f t="shared" si="107"/>
        <v>0</v>
      </c>
      <c r="R191" s="424">
        <f t="shared" si="107"/>
        <v>0</v>
      </c>
      <c r="AB191" s="358"/>
    </row>
    <row r="192" spans="1:28" s="357" customFormat="1" ht="15" x14ac:dyDescent="0.2">
      <c r="A192" s="684" t="s">
        <v>226</v>
      </c>
      <c r="B192" s="362" t="s">
        <v>477</v>
      </c>
      <c r="C192" s="424">
        <f t="shared" si="100"/>
        <v>0</v>
      </c>
      <c r="D192" s="424">
        <f t="shared" ref="D192:R192" si="108">-D50+D121</f>
        <v>0</v>
      </c>
      <c r="E192" s="424">
        <f t="shared" si="108"/>
        <v>0</v>
      </c>
      <c r="F192" s="424">
        <f t="shared" si="108"/>
        <v>0</v>
      </c>
      <c r="G192" s="424">
        <f t="shared" si="108"/>
        <v>0</v>
      </c>
      <c r="H192" s="424">
        <f t="shared" si="108"/>
        <v>0</v>
      </c>
      <c r="I192" s="424">
        <f t="shared" si="108"/>
        <v>0</v>
      </c>
      <c r="J192" s="424">
        <f t="shared" si="108"/>
        <v>0</v>
      </c>
      <c r="K192" s="424">
        <f t="shared" si="108"/>
        <v>0</v>
      </c>
      <c r="L192" s="424">
        <f t="shared" si="108"/>
        <v>0</v>
      </c>
      <c r="M192" s="424">
        <f t="shared" si="108"/>
        <v>0</v>
      </c>
      <c r="N192" s="424">
        <f t="shared" si="108"/>
        <v>0</v>
      </c>
      <c r="O192" s="424">
        <f t="shared" si="108"/>
        <v>0</v>
      </c>
      <c r="P192" s="424">
        <f t="shared" si="108"/>
        <v>0</v>
      </c>
      <c r="Q192" s="424">
        <f t="shared" si="108"/>
        <v>0</v>
      </c>
      <c r="R192" s="424">
        <f t="shared" si="108"/>
        <v>0</v>
      </c>
      <c r="AB192" s="358"/>
    </row>
    <row r="193" spans="1:28" s="357" customFormat="1" ht="15" x14ac:dyDescent="0.2">
      <c r="A193" s="684" t="s">
        <v>228</v>
      </c>
      <c r="B193" s="362" t="s">
        <v>478</v>
      </c>
      <c r="C193" s="424">
        <f t="shared" si="100"/>
        <v>0</v>
      </c>
      <c r="D193" s="424">
        <f t="shared" ref="D193:R193" si="109">-D51+D122</f>
        <v>0</v>
      </c>
      <c r="E193" s="424">
        <f t="shared" si="109"/>
        <v>0</v>
      </c>
      <c r="F193" s="424">
        <f t="shared" si="109"/>
        <v>0</v>
      </c>
      <c r="G193" s="424">
        <f t="shared" si="109"/>
        <v>0</v>
      </c>
      <c r="H193" s="424">
        <f t="shared" si="109"/>
        <v>0</v>
      </c>
      <c r="I193" s="424">
        <f t="shared" si="109"/>
        <v>0</v>
      </c>
      <c r="J193" s="424">
        <f t="shared" si="109"/>
        <v>0</v>
      </c>
      <c r="K193" s="424">
        <f t="shared" si="109"/>
        <v>0</v>
      </c>
      <c r="L193" s="424">
        <f t="shared" si="109"/>
        <v>0</v>
      </c>
      <c r="M193" s="424">
        <f t="shared" si="109"/>
        <v>0</v>
      </c>
      <c r="N193" s="424">
        <f t="shared" si="109"/>
        <v>0</v>
      </c>
      <c r="O193" s="424">
        <f t="shared" si="109"/>
        <v>0</v>
      </c>
      <c r="P193" s="424">
        <f t="shared" si="109"/>
        <v>0</v>
      </c>
      <c r="Q193" s="424">
        <f t="shared" si="109"/>
        <v>0</v>
      </c>
      <c r="R193" s="424">
        <f t="shared" si="109"/>
        <v>0</v>
      </c>
      <c r="AB193" s="358"/>
    </row>
    <row r="194" spans="1:28" s="357" customFormat="1" ht="15" x14ac:dyDescent="0.2">
      <c r="A194" s="684" t="s">
        <v>229</v>
      </c>
      <c r="B194" s="667" t="s">
        <v>497</v>
      </c>
      <c r="C194" s="424">
        <f t="shared" si="100"/>
        <v>0</v>
      </c>
      <c r="D194" s="424">
        <f t="shared" ref="D194:R194" si="110">-D52+D123</f>
        <v>0</v>
      </c>
      <c r="E194" s="424">
        <f t="shared" si="110"/>
        <v>0</v>
      </c>
      <c r="F194" s="424">
        <f t="shared" si="110"/>
        <v>0</v>
      </c>
      <c r="G194" s="424">
        <f t="shared" si="110"/>
        <v>0</v>
      </c>
      <c r="H194" s="424">
        <f t="shared" si="110"/>
        <v>0</v>
      </c>
      <c r="I194" s="424">
        <f t="shared" si="110"/>
        <v>0</v>
      </c>
      <c r="J194" s="424">
        <f t="shared" si="110"/>
        <v>0</v>
      </c>
      <c r="K194" s="424">
        <f t="shared" si="110"/>
        <v>0</v>
      </c>
      <c r="L194" s="424">
        <f t="shared" si="110"/>
        <v>0</v>
      </c>
      <c r="M194" s="424">
        <f t="shared" si="110"/>
        <v>0</v>
      </c>
      <c r="N194" s="424">
        <f t="shared" si="110"/>
        <v>0</v>
      </c>
      <c r="O194" s="424">
        <f t="shared" si="110"/>
        <v>0</v>
      </c>
      <c r="P194" s="424">
        <f t="shared" si="110"/>
        <v>0</v>
      </c>
      <c r="Q194" s="424">
        <f t="shared" si="110"/>
        <v>0</v>
      </c>
      <c r="R194" s="424">
        <f t="shared" si="110"/>
        <v>0</v>
      </c>
      <c r="AB194" s="358"/>
    </row>
    <row r="195" spans="1:28" s="357" customFormat="1" ht="15" x14ac:dyDescent="0.2">
      <c r="A195" s="684" t="s">
        <v>501</v>
      </c>
      <c r="B195" s="362" t="s">
        <v>479</v>
      </c>
      <c r="C195" s="424">
        <f t="shared" si="100"/>
        <v>0</v>
      </c>
      <c r="D195" s="424">
        <f t="shared" ref="D195:R195" si="111">-D53+D124</f>
        <v>0</v>
      </c>
      <c r="E195" s="424">
        <f t="shared" si="111"/>
        <v>0</v>
      </c>
      <c r="F195" s="424">
        <f t="shared" si="111"/>
        <v>0</v>
      </c>
      <c r="G195" s="424">
        <f t="shared" si="111"/>
        <v>0</v>
      </c>
      <c r="H195" s="424">
        <f t="shared" si="111"/>
        <v>0</v>
      </c>
      <c r="I195" s="424">
        <f t="shared" si="111"/>
        <v>0</v>
      </c>
      <c r="J195" s="424">
        <f t="shared" si="111"/>
        <v>0</v>
      </c>
      <c r="K195" s="424">
        <f t="shared" si="111"/>
        <v>0</v>
      </c>
      <c r="L195" s="424">
        <f t="shared" si="111"/>
        <v>0</v>
      </c>
      <c r="M195" s="424">
        <f t="shared" si="111"/>
        <v>0</v>
      </c>
      <c r="N195" s="424">
        <f t="shared" si="111"/>
        <v>0</v>
      </c>
      <c r="O195" s="424">
        <f t="shared" si="111"/>
        <v>0</v>
      </c>
      <c r="P195" s="424">
        <f t="shared" si="111"/>
        <v>0</v>
      </c>
      <c r="Q195" s="424">
        <f t="shared" si="111"/>
        <v>0</v>
      </c>
      <c r="R195" s="424">
        <f t="shared" si="111"/>
        <v>0</v>
      </c>
      <c r="AB195" s="358"/>
    </row>
    <row r="196" spans="1:28" s="357" customFormat="1" ht="30" customHeight="1" x14ac:dyDescent="0.2">
      <c r="A196" s="669"/>
      <c r="B196" s="249" t="s">
        <v>558</v>
      </c>
      <c r="C196" s="424">
        <f t="shared" si="100"/>
        <v>0</v>
      </c>
      <c r="D196" s="424">
        <f t="shared" ref="D196:R196" si="112">-D54+D125</f>
        <v>0</v>
      </c>
      <c r="E196" s="424">
        <f t="shared" si="112"/>
        <v>0</v>
      </c>
      <c r="F196" s="424">
        <f t="shared" si="112"/>
        <v>0</v>
      </c>
      <c r="G196" s="424">
        <f t="shared" si="112"/>
        <v>0</v>
      </c>
      <c r="H196" s="424">
        <f t="shared" si="112"/>
        <v>0</v>
      </c>
      <c r="I196" s="424">
        <f t="shared" si="112"/>
        <v>0</v>
      </c>
      <c r="J196" s="424">
        <f t="shared" si="112"/>
        <v>0</v>
      </c>
      <c r="K196" s="424">
        <f t="shared" si="112"/>
        <v>0</v>
      </c>
      <c r="L196" s="424">
        <f t="shared" si="112"/>
        <v>0</v>
      </c>
      <c r="M196" s="424">
        <f t="shared" si="112"/>
        <v>0</v>
      </c>
      <c r="N196" s="424">
        <f t="shared" si="112"/>
        <v>0</v>
      </c>
      <c r="O196" s="424">
        <f t="shared" si="112"/>
        <v>0</v>
      </c>
      <c r="P196" s="424">
        <f t="shared" si="112"/>
        <v>0</v>
      </c>
      <c r="Q196" s="424">
        <f t="shared" si="112"/>
        <v>0</v>
      </c>
      <c r="R196" s="424">
        <f t="shared" si="112"/>
        <v>0</v>
      </c>
      <c r="AB196" s="358"/>
    </row>
    <row r="197" spans="1:28" s="357" customFormat="1" ht="15" x14ac:dyDescent="0.2">
      <c r="A197" s="248"/>
      <c r="B197" s="359" t="s">
        <v>559</v>
      </c>
      <c r="C197" s="424">
        <f t="shared" si="100"/>
        <v>0</v>
      </c>
      <c r="D197" s="424">
        <f t="shared" ref="D197:R197" si="113">-D55+D126</f>
        <v>0</v>
      </c>
      <c r="E197" s="424">
        <f t="shared" si="113"/>
        <v>0</v>
      </c>
      <c r="F197" s="424">
        <f t="shared" si="113"/>
        <v>0</v>
      </c>
      <c r="G197" s="424">
        <f t="shared" si="113"/>
        <v>0</v>
      </c>
      <c r="H197" s="424">
        <f t="shared" si="113"/>
        <v>0</v>
      </c>
      <c r="I197" s="424">
        <f t="shared" si="113"/>
        <v>0</v>
      </c>
      <c r="J197" s="424">
        <f t="shared" si="113"/>
        <v>0</v>
      </c>
      <c r="K197" s="424">
        <f t="shared" si="113"/>
        <v>0</v>
      </c>
      <c r="L197" s="424">
        <f t="shared" si="113"/>
        <v>0</v>
      </c>
      <c r="M197" s="424">
        <f t="shared" si="113"/>
        <v>0</v>
      </c>
      <c r="N197" s="424">
        <f t="shared" si="113"/>
        <v>0</v>
      </c>
      <c r="O197" s="424">
        <f t="shared" si="113"/>
        <v>0</v>
      </c>
      <c r="P197" s="424">
        <f t="shared" si="113"/>
        <v>0</v>
      </c>
      <c r="Q197" s="424">
        <f t="shared" si="113"/>
        <v>0</v>
      </c>
      <c r="R197" s="424">
        <f t="shared" si="113"/>
        <v>0</v>
      </c>
      <c r="AB197" s="358"/>
    </row>
    <row r="198" spans="1:28" s="357" customFormat="1" ht="15" x14ac:dyDescent="0.2">
      <c r="A198" s="684" t="s">
        <v>498</v>
      </c>
      <c r="B198" s="362" t="s">
        <v>437</v>
      </c>
      <c r="C198" s="424">
        <f t="shared" si="100"/>
        <v>0</v>
      </c>
      <c r="D198" s="424">
        <f t="shared" ref="D198:R198" si="114">-D56+D127</f>
        <v>0</v>
      </c>
      <c r="E198" s="424">
        <f t="shared" si="114"/>
        <v>0</v>
      </c>
      <c r="F198" s="424">
        <f t="shared" si="114"/>
        <v>0</v>
      </c>
      <c r="G198" s="424">
        <f t="shared" si="114"/>
        <v>0</v>
      </c>
      <c r="H198" s="424">
        <f t="shared" si="114"/>
        <v>0</v>
      </c>
      <c r="I198" s="424">
        <f t="shared" si="114"/>
        <v>0</v>
      </c>
      <c r="J198" s="424">
        <f t="shared" si="114"/>
        <v>0</v>
      </c>
      <c r="K198" s="424">
        <f t="shared" si="114"/>
        <v>0</v>
      </c>
      <c r="L198" s="424">
        <f t="shared" si="114"/>
        <v>0</v>
      </c>
      <c r="M198" s="424">
        <f t="shared" si="114"/>
        <v>0</v>
      </c>
      <c r="N198" s="424">
        <f t="shared" si="114"/>
        <v>0</v>
      </c>
      <c r="O198" s="424">
        <f t="shared" si="114"/>
        <v>0</v>
      </c>
      <c r="P198" s="424">
        <f t="shared" si="114"/>
        <v>0</v>
      </c>
      <c r="Q198" s="424">
        <f t="shared" si="114"/>
        <v>0</v>
      </c>
      <c r="R198" s="424">
        <f t="shared" si="114"/>
        <v>0</v>
      </c>
      <c r="AB198" s="358"/>
    </row>
    <row r="199" spans="1:28" s="357" customFormat="1" ht="15" x14ac:dyDescent="0.2">
      <c r="A199" s="684" t="s">
        <v>499</v>
      </c>
      <c r="B199" s="362" t="s">
        <v>438</v>
      </c>
      <c r="C199" s="424">
        <f t="shared" si="100"/>
        <v>0</v>
      </c>
      <c r="D199" s="424">
        <f t="shared" ref="D199:R199" si="115">-D57+D128</f>
        <v>0</v>
      </c>
      <c r="E199" s="424">
        <f t="shared" si="115"/>
        <v>0</v>
      </c>
      <c r="F199" s="424">
        <f t="shared" si="115"/>
        <v>0</v>
      </c>
      <c r="G199" s="424">
        <f t="shared" si="115"/>
        <v>0</v>
      </c>
      <c r="H199" s="424">
        <f t="shared" si="115"/>
        <v>0</v>
      </c>
      <c r="I199" s="424">
        <f t="shared" si="115"/>
        <v>0</v>
      </c>
      <c r="J199" s="424">
        <f t="shared" si="115"/>
        <v>0</v>
      </c>
      <c r="K199" s="424">
        <f t="shared" si="115"/>
        <v>0</v>
      </c>
      <c r="L199" s="424">
        <f t="shared" si="115"/>
        <v>0</v>
      </c>
      <c r="M199" s="424">
        <f t="shared" si="115"/>
        <v>0</v>
      </c>
      <c r="N199" s="424">
        <f t="shared" si="115"/>
        <v>0</v>
      </c>
      <c r="O199" s="424">
        <f t="shared" si="115"/>
        <v>0</v>
      </c>
      <c r="P199" s="424">
        <f t="shared" si="115"/>
        <v>0</v>
      </c>
      <c r="Q199" s="424">
        <f t="shared" si="115"/>
        <v>0</v>
      </c>
      <c r="R199" s="424">
        <f t="shared" si="115"/>
        <v>0</v>
      </c>
      <c r="AB199" s="358"/>
    </row>
    <row r="200" spans="1:28" s="357" customFormat="1" ht="15" x14ac:dyDescent="0.2">
      <c r="A200" s="684" t="s">
        <v>417</v>
      </c>
      <c r="B200" s="362" t="s">
        <v>507</v>
      </c>
      <c r="C200" s="424">
        <f t="shared" si="100"/>
        <v>0</v>
      </c>
      <c r="D200" s="424">
        <f t="shared" ref="D200:R200" si="116">-D58+D129</f>
        <v>0</v>
      </c>
      <c r="E200" s="424">
        <f t="shared" si="116"/>
        <v>0</v>
      </c>
      <c r="F200" s="424">
        <f t="shared" si="116"/>
        <v>0</v>
      </c>
      <c r="G200" s="424">
        <f t="shared" si="116"/>
        <v>0</v>
      </c>
      <c r="H200" s="424">
        <f t="shared" si="116"/>
        <v>0</v>
      </c>
      <c r="I200" s="424">
        <f t="shared" si="116"/>
        <v>0</v>
      </c>
      <c r="J200" s="424">
        <f t="shared" si="116"/>
        <v>0</v>
      </c>
      <c r="K200" s="424">
        <f t="shared" si="116"/>
        <v>0</v>
      </c>
      <c r="L200" s="424">
        <f t="shared" si="116"/>
        <v>0</v>
      </c>
      <c r="M200" s="424">
        <f t="shared" si="116"/>
        <v>0</v>
      </c>
      <c r="N200" s="424">
        <f t="shared" si="116"/>
        <v>0</v>
      </c>
      <c r="O200" s="424">
        <f t="shared" si="116"/>
        <v>0</v>
      </c>
      <c r="P200" s="424">
        <f t="shared" si="116"/>
        <v>0</v>
      </c>
      <c r="Q200" s="424">
        <f t="shared" si="116"/>
        <v>0</v>
      </c>
      <c r="R200" s="424">
        <f t="shared" si="116"/>
        <v>0</v>
      </c>
      <c r="AB200" s="358"/>
    </row>
    <row r="201" spans="1:28" s="357" customFormat="1" ht="15" x14ac:dyDescent="0.2">
      <c r="A201" s="684" t="s">
        <v>500</v>
      </c>
      <c r="B201" s="362" t="s">
        <v>439</v>
      </c>
      <c r="C201" s="424">
        <f t="shared" si="100"/>
        <v>0</v>
      </c>
      <c r="D201" s="424">
        <f t="shared" ref="D201:R201" si="117">-D59+D130</f>
        <v>0</v>
      </c>
      <c r="E201" s="424">
        <f t="shared" si="117"/>
        <v>0</v>
      </c>
      <c r="F201" s="424">
        <f t="shared" si="117"/>
        <v>0</v>
      </c>
      <c r="G201" s="424">
        <f t="shared" si="117"/>
        <v>0</v>
      </c>
      <c r="H201" s="424">
        <f t="shared" si="117"/>
        <v>0</v>
      </c>
      <c r="I201" s="424">
        <f t="shared" si="117"/>
        <v>0</v>
      </c>
      <c r="J201" s="424">
        <f t="shared" si="117"/>
        <v>0</v>
      </c>
      <c r="K201" s="424">
        <f t="shared" si="117"/>
        <v>0</v>
      </c>
      <c r="L201" s="424">
        <f t="shared" si="117"/>
        <v>0</v>
      </c>
      <c r="M201" s="424">
        <f t="shared" si="117"/>
        <v>0</v>
      </c>
      <c r="N201" s="424">
        <f t="shared" si="117"/>
        <v>0</v>
      </c>
      <c r="O201" s="424">
        <f t="shared" si="117"/>
        <v>0</v>
      </c>
      <c r="P201" s="424">
        <f t="shared" si="117"/>
        <v>0</v>
      </c>
      <c r="Q201" s="424">
        <f t="shared" si="117"/>
        <v>0</v>
      </c>
      <c r="R201" s="424">
        <f t="shared" si="117"/>
        <v>0</v>
      </c>
      <c r="AB201" s="358"/>
    </row>
    <row r="202" spans="1:28" s="357" customFormat="1" ht="15" x14ac:dyDescent="0.2">
      <c r="A202" s="684" t="s">
        <v>225</v>
      </c>
      <c r="B202" s="362" t="s">
        <v>251</v>
      </c>
      <c r="C202" s="424">
        <f t="shared" si="100"/>
        <v>0</v>
      </c>
      <c r="D202" s="424">
        <f t="shared" ref="D202:R202" si="118">-D60+D131</f>
        <v>0</v>
      </c>
      <c r="E202" s="424">
        <f t="shared" si="118"/>
        <v>0</v>
      </c>
      <c r="F202" s="424">
        <f t="shared" si="118"/>
        <v>0</v>
      </c>
      <c r="G202" s="424">
        <f t="shared" si="118"/>
        <v>0</v>
      </c>
      <c r="H202" s="424">
        <f t="shared" si="118"/>
        <v>0</v>
      </c>
      <c r="I202" s="424">
        <f t="shared" si="118"/>
        <v>0</v>
      </c>
      <c r="J202" s="424">
        <f t="shared" si="118"/>
        <v>0</v>
      </c>
      <c r="K202" s="424">
        <f t="shared" si="118"/>
        <v>0</v>
      </c>
      <c r="L202" s="424">
        <f t="shared" si="118"/>
        <v>0</v>
      </c>
      <c r="M202" s="424">
        <f t="shared" si="118"/>
        <v>0</v>
      </c>
      <c r="N202" s="424">
        <f t="shared" si="118"/>
        <v>0</v>
      </c>
      <c r="O202" s="424">
        <f t="shared" si="118"/>
        <v>0</v>
      </c>
      <c r="P202" s="424">
        <f t="shared" si="118"/>
        <v>0</v>
      </c>
      <c r="Q202" s="424">
        <f t="shared" si="118"/>
        <v>0</v>
      </c>
      <c r="R202" s="424">
        <f t="shared" si="118"/>
        <v>0</v>
      </c>
      <c r="AB202" s="358"/>
    </row>
    <row r="203" spans="1:28" s="357" customFormat="1" ht="15" x14ac:dyDescent="0.2">
      <c r="A203" s="684" t="s">
        <v>226</v>
      </c>
      <c r="B203" s="362" t="s">
        <v>430</v>
      </c>
      <c r="C203" s="424">
        <f t="shared" si="100"/>
        <v>0</v>
      </c>
      <c r="D203" s="424">
        <f t="shared" ref="D203:R203" si="119">-D61+D132</f>
        <v>0</v>
      </c>
      <c r="E203" s="424">
        <f t="shared" si="119"/>
        <v>0</v>
      </c>
      <c r="F203" s="424">
        <f t="shared" si="119"/>
        <v>0</v>
      </c>
      <c r="G203" s="424">
        <f t="shared" si="119"/>
        <v>0</v>
      </c>
      <c r="H203" s="424">
        <f t="shared" si="119"/>
        <v>0</v>
      </c>
      <c r="I203" s="424">
        <f t="shared" si="119"/>
        <v>0</v>
      </c>
      <c r="J203" s="424">
        <f t="shared" si="119"/>
        <v>0</v>
      </c>
      <c r="K203" s="424">
        <f t="shared" si="119"/>
        <v>0</v>
      </c>
      <c r="L203" s="424">
        <f t="shared" si="119"/>
        <v>0</v>
      </c>
      <c r="M203" s="424">
        <f t="shared" si="119"/>
        <v>0</v>
      </c>
      <c r="N203" s="424">
        <f t="shared" si="119"/>
        <v>0</v>
      </c>
      <c r="O203" s="424">
        <f t="shared" si="119"/>
        <v>0</v>
      </c>
      <c r="P203" s="424">
        <f t="shared" si="119"/>
        <v>0</v>
      </c>
      <c r="Q203" s="424">
        <f t="shared" si="119"/>
        <v>0</v>
      </c>
      <c r="R203" s="424">
        <f t="shared" si="119"/>
        <v>0</v>
      </c>
      <c r="AB203" s="358"/>
    </row>
    <row r="204" spans="1:28" s="357" customFormat="1" ht="15" x14ac:dyDescent="0.2">
      <c r="A204" s="684" t="s">
        <v>228</v>
      </c>
      <c r="B204" s="362" t="s">
        <v>431</v>
      </c>
      <c r="C204" s="424">
        <f t="shared" si="100"/>
        <v>0</v>
      </c>
      <c r="D204" s="424">
        <f t="shared" ref="D204:R204" si="120">-D62+D133</f>
        <v>0</v>
      </c>
      <c r="E204" s="424">
        <f t="shared" si="120"/>
        <v>0</v>
      </c>
      <c r="F204" s="424">
        <f t="shared" si="120"/>
        <v>0</v>
      </c>
      <c r="G204" s="424">
        <f t="shared" si="120"/>
        <v>0</v>
      </c>
      <c r="H204" s="424">
        <f t="shared" si="120"/>
        <v>0</v>
      </c>
      <c r="I204" s="424">
        <f t="shared" si="120"/>
        <v>0</v>
      </c>
      <c r="J204" s="424">
        <f t="shared" si="120"/>
        <v>0</v>
      </c>
      <c r="K204" s="424">
        <f t="shared" si="120"/>
        <v>0</v>
      </c>
      <c r="L204" s="424">
        <f t="shared" si="120"/>
        <v>0</v>
      </c>
      <c r="M204" s="424">
        <f t="shared" si="120"/>
        <v>0</v>
      </c>
      <c r="N204" s="424">
        <f t="shared" si="120"/>
        <v>0</v>
      </c>
      <c r="O204" s="424">
        <f t="shared" si="120"/>
        <v>0</v>
      </c>
      <c r="P204" s="424">
        <f t="shared" si="120"/>
        <v>0</v>
      </c>
      <c r="Q204" s="424">
        <f t="shared" si="120"/>
        <v>0</v>
      </c>
      <c r="R204" s="424">
        <f t="shared" si="120"/>
        <v>0</v>
      </c>
      <c r="AB204" s="358"/>
    </row>
    <row r="205" spans="1:28" s="357" customFormat="1" ht="15" x14ac:dyDescent="0.2">
      <c r="A205" s="684" t="s">
        <v>229</v>
      </c>
      <c r="B205" s="362" t="s">
        <v>495</v>
      </c>
      <c r="C205" s="424">
        <f t="shared" si="100"/>
        <v>0</v>
      </c>
      <c r="D205" s="424">
        <f t="shared" ref="D205:R205" si="121">-D63+D134</f>
        <v>0</v>
      </c>
      <c r="E205" s="424">
        <f t="shared" si="121"/>
        <v>0</v>
      </c>
      <c r="F205" s="424">
        <f t="shared" si="121"/>
        <v>0</v>
      </c>
      <c r="G205" s="424">
        <f t="shared" si="121"/>
        <v>0</v>
      </c>
      <c r="H205" s="424">
        <f t="shared" si="121"/>
        <v>0</v>
      </c>
      <c r="I205" s="424">
        <f t="shared" si="121"/>
        <v>0</v>
      </c>
      <c r="J205" s="424">
        <f t="shared" si="121"/>
        <v>0</v>
      </c>
      <c r="K205" s="424">
        <f t="shared" si="121"/>
        <v>0</v>
      </c>
      <c r="L205" s="424">
        <f t="shared" si="121"/>
        <v>0</v>
      </c>
      <c r="M205" s="424">
        <f t="shared" si="121"/>
        <v>0</v>
      </c>
      <c r="N205" s="424">
        <f t="shared" si="121"/>
        <v>0</v>
      </c>
      <c r="O205" s="424">
        <f t="shared" si="121"/>
        <v>0</v>
      </c>
      <c r="P205" s="424">
        <f t="shared" si="121"/>
        <v>0</v>
      </c>
      <c r="Q205" s="424">
        <f t="shared" si="121"/>
        <v>0</v>
      </c>
      <c r="R205" s="424">
        <f t="shared" si="121"/>
        <v>0</v>
      </c>
      <c r="AB205" s="358"/>
    </row>
    <row r="206" spans="1:28" s="357" customFormat="1" ht="15" x14ac:dyDescent="0.2">
      <c r="A206" s="684"/>
      <c r="B206" s="242" t="s">
        <v>566</v>
      </c>
      <c r="C206" s="424">
        <f t="shared" si="100"/>
        <v>0</v>
      </c>
      <c r="D206" s="424">
        <f t="shared" ref="D206:R206" si="122">-D64+D135</f>
        <v>0</v>
      </c>
      <c r="E206" s="424">
        <f>-E64+E135</f>
        <v>0</v>
      </c>
      <c r="F206" s="424">
        <f t="shared" si="122"/>
        <v>0</v>
      </c>
      <c r="G206" s="424">
        <f t="shared" si="122"/>
        <v>0</v>
      </c>
      <c r="H206" s="424">
        <f t="shared" si="122"/>
        <v>0</v>
      </c>
      <c r="I206" s="424">
        <f t="shared" si="122"/>
        <v>0</v>
      </c>
      <c r="J206" s="424">
        <f t="shared" si="122"/>
        <v>0</v>
      </c>
      <c r="K206" s="424">
        <f t="shared" si="122"/>
        <v>0</v>
      </c>
      <c r="L206" s="424">
        <f t="shared" si="122"/>
        <v>0</v>
      </c>
      <c r="M206" s="424">
        <f t="shared" si="122"/>
        <v>0</v>
      </c>
      <c r="N206" s="424">
        <f t="shared" si="122"/>
        <v>0</v>
      </c>
      <c r="O206" s="424">
        <f t="shared" si="122"/>
        <v>0</v>
      </c>
      <c r="P206" s="424">
        <f t="shared" si="122"/>
        <v>0</v>
      </c>
      <c r="Q206" s="424">
        <f t="shared" si="122"/>
        <v>0</v>
      </c>
      <c r="R206" s="424">
        <f t="shared" si="122"/>
        <v>0</v>
      </c>
      <c r="AB206" s="358"/>
    </row>
    <row r="207" spans="1:28" s="357" customFormat="1" ht="15" x14ac:dyDescent="0.2">
      <c r="A207" s="684"/>
      <c r="B207" s="242" t="s">
        <v>581</v>
      </c>
      <c r="C207" s="424">
        <f t="shared" si="100"/>
        <v>0</v>
      </c>
      <c r="D207" s="424">
        <f t="shared" ref="D207:R207" si="123">-D65+D136</f>
        <v>0</v>
      </c>
      <c r="E207" s="424">
        <f t="shared" si="123"/>
        <v>0</v>
      </c>
      <c r="F207" s="424">
        <f t="shared" si="123"/>
        <v>0</v>
      </c>
      <c r="G207" s="424">
        <f t="shared" si="123"/>
        <v>0</v>
      </c>
      <c r="H207" s="424">
        <f t="shared" si="123"/>
        <v>0</v>
      </c>
      <c r="I207" s="424">
        <f t="shared" si="123"/>
        <v>0</v>
      </c>
      <c r="J207" s="424">
        <f t="shared" si="123"/>
        <v>0</v>
      </c>
      <c r="K207" s="424">
        <f t="shared" si="123"/>
        <v>0</v>
      </c>
      <c r="L207" s="424">
        <f t="shared" si="123"/>
        <v>0</v>
      </c>
      <c r="M207" s="424">
        <f t="shared" si="123"/>
        <v>0</v>
      </c>
      <c r="N207" s="424">
        <f t="shared" si="123"/>
        <v>0</v>
      </c>
      <c r="O207" s="424">
        <f t="shared" si="123"/>
        <v>0</v>
      </c>
      <c r="P207" s="424">
        <f t="shared" si="123"/>
        <v>0</v>
      </c>
      <c r="Q207" s="424">
        <f t="shared" si="123"/>
        <v>0</v>
      </c>
      <c r="R207" s="424">
        <f t="shared" si="123"/>
        <v>0</v>
      </c>
      <c r="AB207" s="358"/>
    </row>
    <row r="208" spans="1:28" s="357" customFormat="1" ht="15" x14ac:dyDescent="0.2">
      <c r="A208" s="684" t="s">
        <v>501</v>
      </c>
      <c r="B208" s="362" t="s">
        <v>529</v>
      </c>
      <c r="C208" s="424">
        <f t="shared" si="100"/>
        <v>0</v>
      </c>
      <c r="D208" s="424">
        <f t="shared" ref="D208:R208" si="124">-D66+D137</f>
        <v>0</v>
      </c>
      <c r="E208" s="424">
        <f t="shared" si="124"/>
        <v>0</v>
      </c>
      <c r="F208" s="424">
        <f t="shared" si="124"/>
        <v>0</v>
      </c>
      <c r="G208" s="424">
        <f t="shared" si="124"/>
        <v>0</v>
      </c>
      <c r="H208" s="424">
        <f t="shared" si="124"/>
        <v>0</v>
      </c>
      <c r="I208" s="424">
        <f t="shared" si="124"/>
        <v>0</v>
      </c>
      <c r="J208" s="424">
        <f t="shared" si="124"/>
        <v>0</v>
      </c>
      <c r="K208" s="424">
        <f t="shared" si="124"/>
        <v>0</v>
      </c>
      <c r="L208" s="424">
        <f t="shared" si="124"/>
        <v>0</v>
      </c>
      <c r="M208" s="424">
        <f t="shared" si="124"/>
        <v>0</v>
      </c>
      <c r="N208" s="424">
        <f t="shared" si="124"/>
        <v>0</v>
      </c>
      <c r="O208" s="424">
        <f t="shared" si="124"/>
        <v>0</v>
      </c>
      <c r="P208" s="424">
        <f t="shared" si="124"/>
        <v>0</v>
      </c>
      <c r="Q208" s="424">
        <f t="shared" si="124"/>
        <v>0</v>
      </c>
      <c r="R208" s="424">
        <f t="shared" si="124"/>
        <v>0</v>
      </c>
      <c r="AB208" s="358"/>
    </row>
    <row r="209" spans="1:28" s="357" customFormat="1" ht="15" x14ac:dyDescent="0.2">
      <c r="A209" s="685"/>
      <c r="B209" s="240" t="s">
        <v>441</v>
      </c>
      <c r="C209" s="424">
        <f t="shared" si="100"/>
        <v>0</v>
      </c>
      <c r="D209" s="424">
        <f t="shared" ref="D209:R209" si="125">-D67+D138</f>
        <v>0</v>
      </c>
      <c r="E209" s="424">
        <f t="shared" si="125"/>
        <v>0</v>
      </c>
      <c r="F209" s="424">
        <f t="shared" si="125"/>
        <v>0</v>
      </c>
      <c r="G209" s="424">
        <f t="shared" si="125"/>
        <v>0</v>
      </c>
      <c r="H209" s="424">
        <f t="shared" si="125"/>
        <v>0</v>
      </c>
      <c r="I209" s="424">
        <f t="shared" si="125"/>
        <v>0</v>
      </c>
      <c r="J209" s="424">
        <f t="shared" si="125"/>
        <v>0</v>
      </c>
      <c r="K209" s="424">
        <f t="shared" si="125"/>
        <v>0</v>
      </c>
      <c r="L209" s="424">
        <f t="shared" si="125"/>
        <v>0</v>
      </c>
      <c r="M209" s="424">
        <f t="shared" si="125"/>
        <v>0</v>
      </c>
      <c r="N209" s="424">
        <f t="shared" si="125"/>
        <v>0</v>
      </c>
      <c r="O209" s="424">
        <f t="shared" si="125"/>
        <v>0</v>
      </c>
      <c r="P209" s="424">
        <f t="shared" si="125"/>
        <v>0</v>
      </c>
      <c r="Q209" s="424">
        <f t="shared" si="125"/>
        <v>0</v>
      </c>
      <c r="R209" s="424">
        <f t="shared" si="125"/>
        <v>0</v>
      </c>
      <c r="AB209" s="358"/>
    </row>
    <row r="210" spans="1:28" s="357" customFormat="1" ht="25.5" x14ac:dyDescent="0.2">
      <c r="A210" s="248"/>
      <c r="B210" s="249" t="s">
        <v>560</v>
      </c>
      <c r="C210" s="424">
        <f t="shared" si="100"/>
        <v>0</v>
      </c>
      <c r="D210" s="424">
        <f t="shared" ref="D210:R210" si="126">-D68+D139</f>
        <v>0</v>
      </c>
      <c r="E210" s="424">
        <f t="shared" si="126"/>
        <v>0</v>
      </c>
      <c r="F210" s="424">
        <f t="shared" si="126"/>
        <v>0</v>
      </c>
      <c r="G210" s="424">
        <f t="shared" si="126"/>
        <v>0</v>
      </c>
      <c r="H210" s="424">
        <f t="shared" si="126"/>
        <v>0</v>
      </c>
      <c r="I210" s="424">
        <f t="shared" si="126"/>
        <v>0</v>
      </c>
      <c r="J210" s="424">
        <f t="shared" si="126"/>
        <v>0</v>
      </c>
      <c r="K210" s="424">
        <f t="shared" si="126"/>
        <v>0</v>
      </c>
      <c r="L210" s="424">
        <f t="shared" si="126"/>
        <v>0</v>
      </c>
      <c r="M210" s="424">
        <f t="shared" si="126"/>
        <v>0</v>
      </c>
      <c r="N210" s="424">
        <f t="shared" si="126"/>
        <v>0</v>
      </c>
      <c r="O210" s="424">
        <f t="shared" si="126"/>
        <v>0</v>
      </c>
      <c r="P210" s="424">
        <f t="shared" si="126"/>
        <v>0</v>
      </c>
      <c r="Q210" s="424">
        <f t="shared" si="126"/>
        <v>0</v>
      </c>
      <c r="R210" s="424">
        <f t="shared" si="126"/>
        <v>0</v>
      </c>
      <c r="AB210" s="358"/>
    </row>
    <row r="211" spans="1:28" s="671" customFormat="1" ht="15" x14ac:dyDescent="0.2">
      <c r="A211" s="686"/>
      <c r="B211" s="667" t="s">
        <v>440</v>
      </c>
      <c r="C211" s="424">
        <f t="shared" si="100"/>
        <v>0</v>
      </c>
      <c r="D211" s="424">
        <f t="shared" ref="D211:R211" si="127">-D69+D140</f>
        <v>0</v>
      </c>
      <c r="E211" s="424">
        <f t="shared" si="127"/>
        <v>0</v>
      </c>
      <c r="F211" s="424">
        <f t="shared" si="127"/>
        <v>0</v>
      </c>
      <c r="G211" s="424">
        <f t="shared" si="127"/>
        <v>0</v>
      </c>
      <c r="H211" s="424">
        <f t="shared" si="127"/>
        <v>0</v>
      </c>
      <c r="I211" s="424">
        <f t="shared" si="127"/>
        <v>0</v>
      </c>
      <c r="J211" s="424">
        <f t="shared" si="127"/>
        <v>0</v>
      </c>
      <c r="K211" s="424">
        <f t="shared" si="127"/>
        <v>0</v>
      </c>
      <c r="L211" s="424">
        <f t="shared" si="127"/>
        <v>0</v>
      </c>
      <c r="M211" s="424">
        <f t="shared" si="127"/>
        <v>0</v>
      </c>
      <c r="N211" s="424">
        <f t="shared" si="127"/>
        <v>0</v>
      </c>
      <c r="O211" s="424">
        <f t="shared" si="127"/>
        <v>0</v>
      </c>
      <c r="P211" s="424">
        <f t="shared" si="127"/>
        <v>0</v>
      </c>
      <c r="Q211" s="424">
        <f t="shared" si="127"/>
        <v>0</v>
      </c>
      <c r="R211" s="424">
        <f t="shared" si="127"/>
        <v>0</v>
      </c>
      <c r="AB211" s="672"/>
    </row>
    <row r="212" spans="1:28" s="357" customFormat="1" ht="15" x14ac:dyDescent="0.2">
      <c r="A212" s="669"/>
      <c r="B212" s="247" t="s">
        <v>561</v>
      </c>
      <c r="C212" s="424">
        <f t="shared" si="100"/>
        <v>0</v>
      </c>
      <c r="D212" s="424">
        <f t="shared" ref="D212" si="128">-D70+D141</f>
        <v>0</v>
      </c>
      <c r="E212" s="424">
        <f>-E70+E141</f>
        <v>0</v>
      </c>
      <c r="F212" s="424">
        <f t="shared" ref="F212:R212" si="129">-F70+F141</f>
        <v>0</v>
      </c>
      <c r="G212" s="424">
        <f t="shared" si="129"/>
        <v>0</v>
      </c>
      <c r="H212" s="424">
        <f t="shared" si="129"/>
        <v>0</v>
      </c>
      <c r="I212" s="424">
        <f t="shared" si="129"/>
        <v>0</v>
      </c>
      <c r="J212" s="424">
        <f t="shared" si="129"/>
        <v>0</v>
      </c>
      <c r="K212" s="424">
        <f t="shared" si="129"/>
        <v>0</v>
      </c>
      <c r="L212" s="424">
        <f t="shared" si="129"/>
        <v>0</v>
      </c>
      <c r="M212" s="424">
        <f t="shared" si="129"/>
        <v>0</v>
      </c>
      <c r="N212" s="424">
        <f t="shared" si="129"/>
        <v>0</v>
      </c>
      <c r="O212" s="424">
        <f t="shared" si="129"/>
        <v>0</v>
      </c>
      <c r="P212" s="424">
        <f t="shared" si="129"/>
        <v>0</v>
      </c>
      <c r="Q212" s="424">
        <f t="shared" si="129"/>
        <v>0</v>
      </c>
      <c r="R212" s="424">
        <f t="shared" si="129"/>
        <v>0</v>
      </c>
      <c r="AB212" s="358"/>
    </row>
    <row r="213" spans="1:28" s="357" customFormat="1" ht="26.25" customHeight="1" x14ac:dyDescent="0.2">
      <c r="A213" s="669"/>
      <c r="B213" s="247" t="s">
        <v>562</v>
      </c>
      <c r="C213" s="424">
        <f t="shared" si="100"/>
        <v>0</v>
      </c>
      <c r="D213" s="424">
        <f t="shared" ref="D213:R213" si="130">-D71+D142</f>
        <v>0</v>
      </c>
      <c r="E213" s="424">
        <f t="shared" si="130"/>
        <v>0</v>
      </c>
      <c r="F213" s="424">
        <f t="shared" si="130"/>
        <v>0</v>
      </c>
      <c r="G213" s="424">
        <f t="shared" si="130"/>
        <v>0</v>
      </c>
      <c r="H213" s="424">
        <f t="shared" si="130"/>
        <v>0</v>
      </c>
      <c r="I213" s="424">
        <f t="shared" si="130"/>
        <v>0</v>
      </c>
      <c r="J213" s="424">
        <f t="shared" si="130"/>
        <v>0</v>
      </c>
      <c r="K213" s="424">
        <f t="shared" si="130"/>
        <v>0</v>
      </c>
      <c r="L213" s="424">
        <f t="shared" si="130"/>
        <v>0</v>
      </c>
      <c r="M213" s="424">
        <f t="shared" si="130"/>
        <v>0</v>
      </c>
      <c r="N213" s="424">
        <f t="shared" si="130"/>
        <v>0</v>
      </c>
      <c r="O213" s="424">
        <f t="shared" si="130"/>
        <v>0</v>
      </c>
      <c r="P213" s="424">
        <f t="shared" si="130"/>
        <v>0</v>
      </c>
      <c r="Q213" s="424">
        <f t="shared" si="130"/>
        <v>0</v>
      </c>
      <c r="R213" s="424">
        <f t="shared" si="130"/>
        <v>0</v>
      </c>
      <c r="AB213" s="358"/>
    </row>
    <row r="214" spans="1:28" s="357" customFormat="1" ht="39.75" customHeight="1" x14ac:dyDescent="0.2">
      <c r="A214" s="669"/>
      <c r="B214" s="249" t="s">
        <v>569</v>
      </c>
      <c r="C214" s="424">
        <f t="shared" si="100"/>
        <v>0</v>
      </c>
      <c r="D214" s="439">
        <f>D165+D179+D196</f>
        <v>0</v>
      </c>
      <c r="E214" s="439">
        <f>E165+E179+E196</f>
        <v>0</v>
      </c>
      <c r="F214" s="439">
        <f t="shared" ref="F214:Q214" si="131">F165+F179+F196</f>
        <v>0</v>
      </c>
      <c r="G214" s="439">
        <f t="shared" si="131"/>
        <v>0</v>
      </c>
      <c r="H214" s="439">
        <f t="shared" si="131"/>
        <v>0</v>
      </c>
      <c r="I214" s="439">
        <f t="shared" si="131"/>
        <v>0</v>
      </c>
      <c r="J214" s="439">
        <f t="shared" si="131"/>
        <v>0</v>
      </c>
      <c r="K214" s="439">
        <f t="shared" si="131"/>
        <v>0</v>
      </c>
      <c r="L214" s="439">
        <f t="shared" si="131"/>
        <v>0</v>
      </c>
      <c r="M214" s="439">
        <f t="shared" si="131"/>
        <v>0</v>
      </c>
      <c r="N214" s="439">
        <f t="shared" si="131"/>
        <v>0</v>
      </c>
      <c r="O214" s="439">
        <f t="shared" si="131"/>
        <v>0</v>
      </c>
      <c r="P214" s="439">
        <f t="shared" si="131"/>
        <v>0</v>
      </c>
      <c r="Q214" s="439">
        <f t="shared" si="131"/>
        <v>0</v>
      </c>
      <c r="R214" s="439">
        <f>R165+R179+R196</f>
        <v>0</v>
      </c>
      <c r="AB214" s="358"/>
    </row>
    <row r="215" spans="1:28" s="357" customFormat="1" ht="42" customHeight="1" x14ac:dyDescent="0.2">
      <c r="A215" s="669"/>
      <c r="B215" s="249" t="s">
        <v>570</v>
      </c>
      <c r="C215" s="424">
        <f t="shared" si="100"/>
        <v>0</v>
      </c>
      <c r="D215" s="439">
        <f>D174+D182+D212</f>
        <v>0</v>
      </c>
      <c r="E215" s="439">
        <f>E174+E182+E212</f>
        <v>0</v>
      </c>
      <c r="F215" s="439">
        <f t="shared" ref="F215:R215" si="132">F174+F182+F212</f>
        <v>0</v>
      </c>
      <c r="G215" s="439">
        <f t="shared" si="132"/>
        <v>0</v>
      </c>
      <c r="H215" s="439">
        <f t="shared" si="132"/>
        <v>0</v>
      </c>
      <c r="I215" s="439">
        <f t="shared" si="132"/>
        <v>0</v>
      </c>
      <c r="J215" s="439">
        <f t="shared" si="132"/>
        <v>0</v>
      </c>
      <c r="K215" s="439">
        <f t="shared" si="132"/>
        <v>0</v>
      </c>
      <c r="L215" s="439">
        <f t="shared" si="132"/>
        <v>0</v>
      </c>
      <c r="M215" s="439">
        <f t="shared" si="132"/>
        <v>0</v>
      </c>
      <c r="N215" s="439">
        <f t="shared" si="132"/>
        <v>0</v>
      </c>
      <c r="O215" s="439">
        <f t="shared" si="132"/>
        <v>0</v>
      </c>
      <c r="P215" s="439">
        <f t="shared" si="132"/>
        <v>0</v>
      </c>
      <c r="Q215" s="439">
        <f t="shared" si="132"/>
        <v>0</v>
      </c>
      <c r="R215" s="439">
        <f t="shared" si="132"/>
        <v>0</v>
      </c>
      <c r="AB215" s="358"/>
    </row>
    <row r="216" spans="1:28" s="357" customFormat="1" ht="42.75" customHeight="1" x14ac:dyDescent="0.2">
      <c r="A216" s="685"/>
      <c r="B216" s="356" t="s">
        <v>563</v>
      </c>
      <c r="C216" s="424">
        <f t="shared" si="100"/>
        <v>0</v>
      </c>
      <c r="D216" s="424">
        <f>-D74+D145</f>
        <v>0</v>
      </c>
      <c r="E216" s="424">
        <f t="shared" ref="E216:R216" si="133">-E74+E145</f>
        <v>0</v>
      </c>
      <c r="F216" s="424">
        <f t="shared" si="133"/>
        <v>0</v>
      </c>
      <c r="G216" s="424">
        <f t="shared" si="133"/>
        <v>0</v>
      </c>
      <c r="H216" s="424">
        <f t="shared" si="133"/>
        <v>0</v>
      </c>
      <c r="I216" s="424">
        <f t="shared" si="133"/>
        <v>0</v>
      </c>
      <c r="J216" s="424">
        <f t="shared" si="133"/>
        <v>0</v>
      </c>
      <c r="K216" s="424">
        <f t="shared" si="133"/>
        <v>0</v>
      </c>
      <c r="L216" s="424">
        <f t="shared" si="133"/>
        <v>0</v>
      </c>
      <c r="M216" s="424">
        <f t="shared" si="133"/>
        <v>0</v>
      </c>
      <c r="N216" s="424">
        <f t="shared" si="133"/>
        <v>0</v>
      </c>
      <c r="O216" s="424">
        <f t="shared" si="133"/>
        <v>0</v>
      </c>
      <c r="P216" s="424">
        <f t="shared" si="133"/>
        <v>0</v>
      </c>
      <c r="Q216" s="424">
        <f t="shared" si="133"/>
        <v>0</v>
      </c>
      <c r="R216" s="424">
        <f t="shared" si="133"/>
        <v>0</v>
      </c>
      <c r="AB216" s="358"/>
    </row>
    <row r="217" spans="1:28" s="681" customFormat="1" ht="14.25" customHeight="1" x14ac:dyDescent="0.2">
      <c r="A217" s="84"/>
      <c r="B217" s="679"/>
      <c r="C217" s="431"/>
      <c r="D217" s="431"/>
      <c r="E217" s="431"/>
      <c r="F217" s="431"/>
      <c r="G217" s="431"/>
      <c r="H217" s="431"/>
      <c r="I217" s="680"/>
      <c r="J217" s="63"/>
      <c r="K217" s="680"/>
      <c r="L217" s="680"/>
      <c r="M217" s="680"/>
      <c r="N217" s="680"/>
      <c r="O217" s="431"/>
      <c r="P217" s="431"/>
      <c r="Q217" s="431"/>
      <c r="R217" s="431"/>
    </row>
    <row r="218" spans="1:28" s="681" customFormat="1" ht="14.25" customHeight="1" x14ac:dyDescent="0.2">
      <c r="A218" s="84"/>
      <c r="B218" s="679"/>
      <c r="C218" s="431"/>
      <c r="D218" s="431"/>
      <c r="E218" s="431"/>
      <c r="F218" s="431"/>
      <c r="G218" s="431"/>
      <c r="H218" s="431"/>
      <c r="I218" s="431"/>
      <c r="J218" s="63"/>
      <c r="K218" s="431"/>
      <c r="L218" s="431"/>
      <c r="M218" s="431"/>
      <c r="N218" s="431"/>
      <c r="O218" s="431"/>
      <c r="P218" s="431"/>
      <c r="Q218" s="431"/>
      <c r="R218" s="431"/>
    </row>
    <row r="219" spans="1:28" s="689" customFormat="1" ht="13.5" x14ac:dyDescent="0.25">
      <c r="A219" s="687"/>
      <c r="B219" s="688" t="s">
        <v>84</v>
      </c>
      <c r="C219" s="453" t="s">
        <v>69</v>
      </c>
      <c r="D219" s="453">
        <v>0</v>
      </c>
      <c r="E219" s="453">
        <v>1</v>
      </c>
      <c r="F219" s="453">
        <v>2</v>
      </c>
      <c r="G219" s="453">
        <v>3</v>
      </c>
      <c r="H219" s="453">
        <v>4</v>
      </c>
      <c r="I219" s="453">
        <v>5</v>
      </c>
      <c r="J219" s="453">
        <v>6</v>
      </c>
      <c r="K219" s="453">
        <v>7</v>
      </c>
      <c r="L219" s="453">
        <v>8</v>
      </c>
      <c r="M219" s="453">
        <v>9</v>
      </c>
      <c r="N219" s="453">
        <v>10</v>
      </c>
      <c r="O219" s="453">
        <v>11</v>
      </c>
      <c r="P219" s="453">
        <v>12</v>
      </c>
      <c r="Q219" s="453">
        <v>13</v>
      </c>
      <c r="R219" s="453">
        <v>14</v>
      </c>
    </row>
    <row r="220" spans="1:28" s="681" customFormat="1" x14ac:dyDescent="0.2">
      <c r="A220" s="84"/>
      <c r="B220" s="246" t="s">
        <v>573</v>
      </c>
      <c r="C220" s="424">
        <f>SUM(E220:H220)</f>
        <v>0</v>
      </c>
      <c r="D220" s="668" t="e">
        <f>' Investitie'!#REF!</f>
        <v>#REF!</v>
      </c>
      <c r="E220" s="668">
        <f>' Investitie'!F81</f>
        <v>0</v>
      </c>
      <c r="F220" s="668">
        <f>' Investitie'!G81</f>
        <v>0</v>
      </c>
      <c r="G220" s="668">
        <f>' Investitie'!H81</f>
        <v>0</v>
      </c>
      <c r="H220" s="668">
        <f>' Investitie'!I81</f>
        <v>0</v>
      </c>
      <c r="I220" s="63"/>
      <c r="J220" s="63"/>
      <c r="K220" s="63"/>
      <c r="L220" s="63"/>
      <c r="M220" s="63"/>
      <c r="N220" s="63"/>
      <c r="O220" s="63"/>
      <c r="P220" s="63"/>
      <c r="Q220" s="63"/>
      <c r="R220" s="63"/>
    </row>
    <row r="221" spans="1:28" s="681" customFormat="1" ht="25.5" x14ac:dyDescent="0.2">
      <c r="A221" s="84"/>
      <c r="B221" s="251" t="s">
        <v>241</v>
      </c>
      <c r="C221" s="424" t="e">
        <f t="shared" ref="C221:C226" si="134">SUM(E221:H221)</f>
        <v>#DIV/0!</v>
      </c>
      <c r="D221" s="443" t="e">
        <f>' Investitie'!#REF!</f>
        <v>#REF!</v>
      </c>
      <c r="E221" s="443" t="e">
        <f>' Investitie'!F87</f>
        <v>#DIV/0!</v>
      </c>
      <c r="F221" s="443" t="e">
        <f>' Investitie'!G87</f>
        <v>#DIV/0!</v>
      </c>
      <c r="G221" s="443" t="e">
        <f>' Investitie'!H87</f>
        <v>#DIV/0!</v>
      </c>
      <c r="H221" s="443" t="e">
        <f>' Investitie'!I87</f>
        <v>#DIV/0!</v>
      </c>
      <c r="I221" s="444"/>
      <c r="J221" s="444"/>
      <c r="K221" s="444"/>
      <c r="L221" s="444"/>
      <c r="M221" s="444"/>
      <c r="N221" s="444"/>
      <c r="O221" s="444"/>
      <c r="P221" s="444"/>
      <c r="Q221" s="444"/>
      <c r="R221" s="444"/>
    </row>
    <row r="222" spans="1:28" s="681" customFormat="1" x14ac:dyDescent="0.2">
      <c r="A222" s="84"/>
      <c r="B222" s="251" t="s">
        <v>265</v>
      </c>
      <c r="C222" s="424" t="e">
        <f t="shared" si="134"/>
        <v>#DIV/0!</v>
      </c>
      <c r="D222" s="443" t="e">
        <f>' Investitie'!#REF!</f>
        <v>#REF!</v>
      </c>
      <c r="E222" s="443" t="e">
        <f>' Investitie'!F93</f>
        <v>#DIV/0!</v>
      </c>
      <c r="F222" s="443" t="e">
        <f>' Investitie'!G93</f>
        <v>#DIV/0!</v>
      </c>
      <c r="G222" s="443" t="e">
        <f>' Investitie'!H93</f>
        <v>#DIV/0!</v>
      </c>
      <c r="H222" s="443" t="e">
        <f>' Investitie'!I93</f>
        <v>#DIV/0!</v>
      </c>
      <c r="I222" s="444"/>
      <c r="J222" s="444"/>
      <c r="K222" s="444"/>
      <c r="L222" s="444"/>
      <c r="M222" s="444"/>
      <c r="N222" s="444"/>
      <c r="O222" s="444"/>
      <c r="P222" s="444"/>
      <c r="Q222" s="444"/>
      <c r="R222" s="444"/>
    </row>
    <row r="223" spans="1:28" s="681" customFormat="1" x14ac:dyDescent="0.2">
      <c r="A223" s="84"/>
      <c r="B223" s="251" t="s">
        <v>263</v>
      </c>
      <c r="C223" s="424" t="e">
        <f t="shared" si="134"/>
        <v>#DIV/0!</v>
      </c>
      <c r="D223" s="443" t="e">
        <f>' Investitie'!#REF!</f>
        <v>#REF!</v>
      </c>
      <c r="E223" s="443" t="e">
        <f>' Investitie'!F94</f>
        <v>#DIV/0!</v>
      </c>
      <c r="F223" s="443" t="e">
        <f>' Investitie'!G94</f>
        <v>#DIV/0!</v>
      </c>
      <c r="G223" s="443" t="e">
        <f>' Investitie'!H94</f>
        <v>#DIV/0!</v>
      </c>
      <c r="H223" s="443" t="e">
        <f>' Investitie'!I94</f>
        <v>#DIV/0!</v>
      </c>
      <c r="I223" s="444"/>
      <c r="J223" s="444"/>
      <c r="K223" s="444"/>
      <c r="L223" s="444"/>
      <c r="M223" s="444"/>
      <c r="N223" s="444"/>
      <c r="O223" s="444"/>
      <c r="P223" s="444"/>
      <c r="Q223" s="444"/>
      <c r="R223" s="444"/>
    </row>
    <row r="224" spans="1:28" s="681" customFormat="1" ht="25.5" x14ac:dyDescent="0.2">
      <c r="A224" s="84"/>
      <c r="B224" s="251" t="str">
        <f>' Investitie'!B95</f>
        <v>Contributie publica (veniturile nete actualizate, pentru proiecte generatoare de venit)</v>
      </c>
      <c r="C224" s="424">
        <f t="shared" si="134"/>
        <v>0</v>
      </c>
      <c r="D224" s="443" t="e">
        <f>' Investitie'!#REF!</f>
        <v>#REF!</v>
      </c>
      <c r="E224" s="443">
        <f>' Investitie'!F95</f>
        <v>0</v>
      </c>
      <c r="F224" s="443">
        <f>' Investitie'!G95</f>
        <v>0</v>
      </c>
      <c r="G224" s="443">
        <f>' Investitie'!H95</f>
        <v>0</v>
      </c>
      <c r="H224" s="443">
        <f>' Investitie'!I95</f>
        <v>0</v>
      </c>
      <c r="I224" s="444"/>
      <c r="J224" s="444"/>
      <c r="K224" s="444"/>
      <c r="L224" s="444"/>
      <c r="M224" s="444"/>
      <c r="N224" s="444"/>
      <c r="O224" s="444"/>
      <c r="P224" s="444"/>
      <c r="Q224" s="444"/>
      <c r="R224" s="444"/>
    </row>
    <row r="225" spans="1:18" s="681" customFormat="1" hidden="1" x14ac:dyDescent="0.2">
      <c r="A225" s="84"/>
      <c r="B225" s="251"/>
      <c r="C225" s="424"/>
      <c r="D225" s="443"/>
      <c r="E225" s="443"/>
      <c r="F225" s="443"/>
      <c r="G225" s="443"/>
      <c r="H225" s="443"/>
      <c r="I225" s="444"/>
      <c r="J225" s="444"/>
      <c r="K225" s="444"/>
      <c r="L225" s="444"/>
      <c r="M225" s="444"/>
      <c r="N225" s="444"/>
      <c r="O225" s="444"/>
      <c r="P225" s="444"/>
      <c r="Q225" s="444"/>
      <c r="R225" s="444"/>
    </row>
    <row r="226" spans="1:18" s="681" customFormat="1" x14ac:dyDescent="0.2">
      <c r="A226" s="84"/>
      <c r="B226" s="251" t="s">
        <v>264</v>
      </c>
      <c r="C226" s="424">
        <f t="shared" si="134"/>
        <v>0</v>
      </c>
      <c r="D226" s="443" t="e">
        <f>' Investitie'!#REF!</f>
        <v>#REF!</v>
      </c>
      <c r="E226" s="443">
        <f>' Investitie'!F96</f>
        <v>0</v>
      </c>
      <c r="F226" s="443">
        <f>' Investitie'!G96</f>
        <v>0</v>
      </c>
      <c r="G226" s="443">
        <f>' Investitie'!H96</f>
        <v>0</v>
      </c>
      <c r="H226" s="443">
        <f>' Investitie'!I96</f>
        <v>0</v>
      </c>
      <c r="I226" s="444"/>
      <c r="J226" s="444"/>
      <c r="K226" s="444"/>
      <c r="L226" s="444"/>
      <c r="M226" s="444"/>
      <c r="N226" s="444"/>
      <c r="O226" s="444"/>
      <c r="P226" s="444"/>
      <c r="Q226" s="444"/>
      <c r="R226" s="444"/>
    </row>
    <row r="227" spans="1:18" s="681" customFormat="1" x14ac:dyDescent="0.2">
      <c r="A227" s="84"/>
      <c r="B227" s="252"/>
      <c r="C227" s="432"/>
      <c r="D227" s="444"/>
      <c r="E227" s="444"/>
      <c r="F227" s="444"/>
      <c r="G227" s="444"/>
      <c r="H227" s="444"/>
      <c r="I227" s="444"/>
      <c r="J227" s="444"/>
      <c r="K227" s="444"/>
      <c r="L227" s="444"/>
      <c r="M227" s="444"/>
      <c r="N227" s="444"/>
      <c r="O227" s="444"/>
      <c r="P227" s="444"/>
      <c r="Q227" s="444"/>
      <c r="R227" s="444"/>
    </row>
    <row r="228" spans="1:18" s="681" customFormat="1" x14ac:dyDescent="0.2">
      <c r="A228" s="84"/>
      <c r="B228" s="251" t="s">
        <v>87</v>
      </c>
      <c r="C228" s="424">
        <f>SUM(F228:R228)</f>
        <v>0</v>
      </c>
      <c r="D228" s="443" t="e">
        <f>' Investitie'!#REF!</f>
        <v>#REF!</v>
      </c>
      <c r="E228" s="443">
        <f>' Investitie'!F104</f>
        <v>0</v>
      </c>
      <c r="F228" s="443">
        <f>' Investitie'!G104</f>
        <v>0</v>
      </c>
      <c r="G228" s="443">
        <f>' Investitie'!H104</f>
        <v>0</v>
      </c>
      <c r="H228" s="443">
        <f>' Investitie'!I104</f>
        <v>0</v>
      </c>
      <c r="I228" s="443">
        <f>' Investitie'!J104</f>
        <v>0</v>
      </c>
      <c r="J228" s="443">
        <f>' Investitie'!L104</f>
        <v>0</v>
      </c>
      <c r="K228" s="443">
        <f>' Investitie'!M104</f>
        <v>0</v>
      </c>
      <c r="L228" s="443">
        <f>' Investitie'!M104</f>
        <v>0</v>
      </c>
      <c r="M228" s="443">
        <f>' Investitie'!N104</f>
        <v>0</v>
      </c>
      <c r="N228" s="443">
        <f>' Investitie'!O104</f>
        <v>0</v>
      </c>
      <c r="O228" s="443">
        <f>' Investitie'!P104</f>
        <v>0</v>
      </c>
      <c r="P228" s="443">
        <f>' Investitie'!Q104</f>
        <v>0</v>
      </c>
      <c r="Q228" s="443">
        <f>' Investitie'!R104</f>
        <v>0</v>
      </c>
      <c r="R228" s="443">
        <f>' Investitie'!S104</f>
        <v>0</v>
      </c>
    </row>
    <row r="229" spans="1:18" s="681" customFormat="1" x14ac:dyDescent="0.2">
      <c r="A229" s="84"/>
      <c r="B229" s="679"/>
      <c r="C229" s="431"/>
      <c r="D229" s="431"/>
      <c r="E229" s="431"/>
      <c r="F229" s="431"/>
      <c r="G229" s="431"/>
      <c r="H229" s="431"/>
      <c r="I229" s="431"/>
      <c r="J229" s="63"/>
      <c r="K229" s="431"/>
      <c r="L229" s="431"/>
      <c r="M229" s="431"/>
      <c r="N229" s="431"/>
      <c r="O229" s="431"/>
      <c r="P229" s="431"/>
      <c r="Q229" s="431"/>
      <c r="R229" s="431"/>
    </row>
    <row r="230" spans="1:18" s="681" customFormat="1" x14ac:dyDescent="0.2">
      <c r="A230" s="84"/>
      <c r="B230" s="679"/>
      <c r="C230" s="431"/>
      <c r="D230" s="431"/>
      <c r="E230" s="431"/>
      <c r="F230" s="431"/>
      <c r="G230" s="431"/>
      <c r="H230" s="431"/>
      <c r="I230" s="431"/>
      <c r="J230" s="63"/>
      <c r="K230" s="431"/>
      <c r="L230" s="431"/>
      <c r="M230" s="431"/>
      <c r="N230" s="431"/>
      <c r="O230" s="431"/>
      <c r="P230" s="431"/>
      <c r="Q230" s="431"/>
      <c r="R230" s="431"/>
    </row>
    <row r="231" spans="1:18" s="681" customFormat="1" x14ac:dyDescent="0.2">
      <c r="A231" s="84"/>
      <c r="B231" s="679"/>
      <c r="C231" s="431"/>
      <c r="D231" s="431"/>
      <c r="E231" s="431"/>
      <c r="F231" s="431"/>
      <c r="G231" s="431"/>
      <c r="H231" s="431"/>
      <c r="I231" s="431"/>
      <c r="J231" s="63"/>
      <c r="K231" s="431"/>
      <c r="L231" s="431"/>
      <c r="M231" s="431"/>
      <c r="N231" s="431"/>
      <c r="O231" s="431"/>
      <c r="P231" s="431"/>
      <c r="Q231" s="431"/>
      <c r="R231" s="431"/>
    </row>
    <row r="232" spans="1:18" s="681" customFormat="1" x14ac:dyDescent="0.2">
      <c r="A232" s="84"/>
      <c r="B232" s="679"/>
      <c r="C232" s="431"/>
      <c r="D232" s="431"/>
      <c r="E232" s="431"/>
      <c r="F232" s="431"/>
      <c r="G232" s="431"/>
      <c r="H232" s="431"/>
      <c r="I232" s="431"/>
      <c r="J232" s="63"/>
      <c r="K232" s="431"/>
      <c r="L232" s="431"/>
      <c r="M232" s="431"/>
      <c r="N232" s="431"/>
      <c r="O232" s="431"/>
      <c r="P232" s="431"/>
      <c r="Q232" s="431"/>
      <c r="R232" s="431"/>
    </row>
    <row r="233" spans="1:18" s="681" customFormat="1" x14ac:dyDescent="0.2">
      <c r="A233" s="84"/>
      <c r="B233" s="679"/>
      <c r="C233" s="431"/>
      <c r="D233" s="431"/>
      <c r="E233" s="431"/>
      <c r="F233" s="431"/>
      <c r="G233" s="431"/>
      <c r="H233" s="431"/>
      <c r="I233" s="431"/>
      <c r="J233" s="63"/>
      <c r="K233" s="431"/>
      <c r="L233" s="431"/>
      <c r="M233" s="431"/>
      <c r="N233" s="431"/>
      <c r="O233" s="431"/>
      <c r="P233" s="431"/>
      <c r="Q233" s="431"/>
      <c r="R233" s="431"/>
    </row>
    <row r="234" spans="1:18" s="681" customFormat="1" x14ac:dyDescent="0.2">
      <c r="A234" s="84"/>
      <c r="B234" s="679"/>
      <c r="C234" s="431"/>
      <c r="D234" s="431"/>
      <c r="E234" s="431"/>
      <c r="F234" s="431"/>
      <c r="G234" s="431"/>
      <c r="H234" s="431"/>
      <c r="I234" s="431"/>
      <c r="J234" s="63"/>
      <c r="K234" s="431"/>
      <c r="L234" s="431"/>
      <c r="M234" s="431"/>
      <c r="N234" s="431"/>
      <c r="O234" s="431"/>
      <c r="P234" s="431"/>
      <c r="Q234" s="431"/>
      <c r="R234" s="431"/>
    </row>
    <row r="235" spans="1:18" s="681" customFormat="1" x14ac:dyDescent="0.2">
      <c r="A235" s="84"/>
      <c r="B235" s="679"/>
      <c r="C235" s="431"/>
      <c r="D235" s="431"/>
      <c r="E235" s="431"/>
      <c r="F235" s="431"/>
      <c r="G235" s="431"/>
      <c r="H235" s="431"/>
      <c r="I235" s="431"/>
      <c r="J235" s="63"/>
      <c r="K235" s="431"/>
      <c r="L235" s="431"/>
      <c r="M235" s="431"/>
      <c r="N235" s="431"/>
      <c r="O235" s="431"/>
      <c r="P235" s="431"/>
      <c r="Q235" s="431"/>
      <c r="R235" s="431"/>
    </row>
  </sheetData>
  <sheetProtection password="A0A7" sheet="1" objects="1" scenarios="1"/>
  <mergeCells count="30">
    <mergeCell ref="B4:N4"/>
    <mergeCell ref="B148:N148"/>
    <mergeCell ref="B6:I6"/>
    <mergeCell ref="B77:I77"/>
    <mergeCell ref="B1:G1"/>
    <mergeCell ref="B2:G2"/>
    <mergeCell ref="A8:R8"/>
    <mergeCell ref="A32:B32"/>
    <mergeCell ref="A33:B33"/>
    <mergeCell ref="A34:R34"/>
    <mergeCell ref="A37:B37"/>
    <mergeCell ref="A40:B40"/>
    <mergeCell ref="A41:B41"/>
    <mergeCell ref="A42:R42"/>
    <mergeCell ref="A79:R79"/>
    <mergeCell ref="A103:B103"/>
    <mergeCell ref="A104:B104"/>
    <mergeCell ref="A105:R105"/>
    <mergeCell ref="A108:B108"/>
    <mergeCell ref="A111:B111"/>
    <mergeCell ref="A112:B112"/>
    <mergeCell ref="A113:R113"/>
    <mergeCell ref="A150:R150"/>
    <mergeCell ref="A174:B174"/>
    <mergeCell ref="A184:R184"/>
    <mergeCell ref="A175:B175"/>
    <mergeCell ref="A176:R176"/>
    <mergeCell ref="A179:B179"/>
    <mergeCell ref="A182:B182"/>
    <mergeCell ref="A183:B183"/>
  </mergeCells>
  <pageMargins left="0.23622047244094491" right="0.23622047244094491" top="0.74803149606299213" bottom="0.74803149606299213" header="0.31496062992125984" footer="0.31496062992125984"/>
  <pageSetup paperSize="9" scale="47" fitToHeight="0" orientation="landscape" r:id="rId1"/>
  <headerFooter>
    <oddHeader>&amp;C&amp;"Arial,Bold"&amp;16 &amp;K03+00010. PROIECȚII FINANCIARE</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Introducere</vt:lpstr>
      <vt:lpstr>1 Bilant</vt:lpstr>
      <vt:lpstr>2 Cont RE</vt:lpstr>
      <vt:lpstr>Analiza financiara-extinsa</vt:lpstr>
      <vt:lpstr>3 Analiza financiara-indicatori</vt:lpstr>
      <vt:lpstr>4 Risc beneficiar</vt:lpstr>
      <vt:lpstr> Buget cerere</vt:lpstr>
      <vt:lpstr> Investitie</vt:lpstr>
      <vt:lpstr> Proiectii financiare</vt:lpstr>
      <vt:lpstr>Rentabilitate investitie</vt:lpstr>
      <vt:lpstr>Sustenabilitate (2)</vt:lpstr>
      <vt:lpstr> Funding-gap</vt:lpstr>
      <vt:lpstr>_7__Proiectii_financiare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Carmen NECSESCU</cp:lastModifiedBy>
  <cp:lastPrinted>2016-05-16T10:39:26Z</cp:lastPrinted>
  <dcterms:created xsi:type="dcterms:W3CDTF">2015-08-05T10:46:20Z</dcterms:created>
  <dcterms:modified xsi:type="dcterms:W3CDTF">2016-06-13T11:38:55Z</dcterms:modified>
</cp:coreProperties>
</file>